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JGB-P Drive\Budget Annual Plan\Court Budget Planning Meeting\Budget Meetings\2021 Budget Meetings\FY 2021 Carryforward\"/>
    </mc:Choice>
  </mc:AlternateContent>
  <bookViews>
    <workbookView xWindow="0" yWindow="0" windowWidth="23040" windowHeight="9384"/>
  </bookViews>
  <sheets>
    <sheet name="Council Prioritization" sheetId="15" r:id="rId1"/>
    <sheet name="Approp and Fiscal Notes" sheetId="4" r:id="rId2"/>
  </sheets>
  <definedNames>
    <definedName name="_1_1996">#N/A</definedName>
    <definedName name="_xlnm.Print_Area" localSheetId="1">'Approp and Fiscal Notes'!$B$1:$K$47</definedName>
    <definedName name="_xlnm.Print_Area" localSheetId="0">'Council Prioritization'!$B$1:$H$72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5" l="1"/>
  <c r="F34" i="15" l="1"/>
  <c r="D57" i="15"/>
  <c r="F22" i="4" l="1"/>
  <c r="G19" i="15" l="1"/>
  <c r="D61" i="15"/>
  <c r="N27" i="4" l="1"/>
  <c r="O29" i="4"/>
  <c r="O27" i="4"/>
  <c r="O26" i="4"/>
  <c r="O25" i="4"/>
  <c r="O24" i="4"/>
  <c r="O21" i="4"/>
  <c r="O18" i="4"/>
  <c r="O17" i="4"/>
  <c r="O16" i="4"/>
  <c r="O15" i="4"/>
  <c r="O14" i="4"/>
  <c r="O33" i="4" s="1"/>
  <c r="G4" i="15" s="1"/>
  <c r="E14" i="15" s="1"/>
  <c r="E15" i="15" s="1"/>
  <c r="N14" i="4"/>
  <c r="N33" i="4" s="1"/>
  <c r="F4" i="15" s="1"/>
  <c r="O9" i="4" l="1"/>
  <c r="O8" i="4"/>
  <c r="O7" i="4"/>
  <c r="F31" i="4" l="1"/>
  <c r="G18" i="15" l="1"/>
  <c r="E17" i="15" l="1"/>
  <c r="E20" i="15" s="1"/>
  <c r="G20" i="15" s="1"/>
  <c r="G31" i="15" l="1"/>
  <c r="G64" i="15" s="1"/>
  <c r="E29" i="15"/>
  <c r="G17" i="15"/>
  <c r="F63" i="15" l="1"/>
  <c r="F64" i="15" s="1"/>
  <c r="D29" i="15" l="1"/>
  <c r="G63" i="15" l="1"/>
  <c r="D31" i="15"/>
  <c r="E63" i="15"/>
  <c r="G10" i="15"/>
  <c r="F10" i="15"/>
  <c r="L49" i="4" l="1"/>
  <c r="K49" i="4"/>
  <c r="E31" i="4"/>
  <c r="D62" i="15" l="1"/>
  <c r="M49" i="4"/>
  <c r="J49" i="4" l="1"/>
</calcChain>
</file>

<file path=xl/sharedStrings.xml><?xml version="1.0" encoding="utf-8"?>
<sst xmlns="http://schemas.openxmlformats.org/spreadsheetml/2006/main" count="215" uniqueCount="136">
  <si>
    <t>#</t>
  </si>
  <si>
    <t>Funding Type</t>
  </si>
  <si>
    <t>Budget Obligations</t>
  </si>
  <si>
    <t>Reserve</t>
  </si>
  <si>
    <t>One Time</t>
  </si>
  <si>
    <t>Ongoing</t>
  </si>
  <si>
    <t>Fiscal Note</t>
  </si>
  <si>
    <t>ADR: Child Welfare Mediator (.5 FTE)</t>
  </si>
  <si>
    <t>Court Security</t>
  </si>
  <si>
    <t>Market Comp Analysis</t>
  </si>
  <si>
    <t>Employee incentive awards (Awards and taxes)</t>
  </si>
  <si>
    <t>Tuition assistance</t>
  </si>
  <si>
    <t xml:space="preserve">Secondary language stipend </t>
  </si>
  <si>
    <t>Judicial operations budget</t>
  </si>
  <si>
    <t>Contract sites</t>
  </si>
  <si>
    <t>Grant match</t>
  </si>
  <si>
    <t>Time-limited Law Clerks ( 2 FTEs)</t>
  </si>
  <si>
    <t xml:space="preserve">Utah Code &amp; Rules for judges </t>
  </si>
  <si>
    <t>Divorce Ed for Children Video (remaining grant balance)</t>
  </si>
  <si>
    <t>LEGEND</t>
  </si>
  <si>
    <t>Items in red represent funding identified by the Legislature for a specific purpose</t>
  </si>
  <si>
    <t>Appropriation</t>
  </si>
  <si>
    <t>Self Help Center-Bring 5 employees to full time</t>
  </si>
  <si>
    <t>3rd District Drug Court Clerk-JA II scale</t>
  </si>
  <si>
    <r>
      <t>Create redundancy site in St George</t>
    </r>
    <r>
      <rPr>
        <b/>
        <i/>
        <sz val="10"/>
        <color rgb="FFFF0000"/>
        <rFont val="Calibri"/>
        <family val="2"/>
        <scheme val="minor"/>
      </rPr>
      <t xml:space="preserve">** </t>
    </r>
    <r>
      <rPr>
        <sz val="10"/>
        <rFont val="Calibri"/>
        <family val="2"/>
        <scheme val="minor"/>
      </rPr>
      <t>(IT current rank is 5)</t>
    </r>
  </si>
  <si>
    <r>
      <rPr>
        <sz val="10"/>
        <color theme="8" tint="-0.249977111117893"/>
        <rFont val="Calibri"/>
        <family val="2"/>
        <scheme val="minor"/>
      </rPr>
      <t>IT 8:</t>
    </r>
    <r>
      <rPr>
        <i/>
        <sz val="10"/>
        <color theme="8" tint="-0.249977111117893"/>
        <rFont val="Calibri"/>
        <family val="2"/>
        <scheme val="minor"/>
      </rPr>
      <t xml:space="preserve"> VOIP upgrades</t>
    </r>
    <r>
      <rPr>
        <b/>
        <i/>
        <sz val="10"/>
        <color rgb="FFFF0000"/>
        <rFont val="Calibri"/>
        <family val="2"/>
        <scheme val="minor"/>
      </rPr>
      <t xml:space="preserve">** </t>
    </r>
    <r>
      <rPr>
        <sz val="10"/>
        <rFont val="Calibri"/>
        <family val="2"/>
        <scheme val="minor"/>
      </rPr>
      <t>(IT current rank is 8)</t>
    </r>
  </si>
  <si>
    <r>
      <t>5 year computer replacement schedule</t>
    </r>
    <r>
      <rPr>
        <sz val="10"/>
        <rFont val="Calibri"/>
        <family val="2"/>
        <scheme val="minor"/>
      </rPr>
      <t xml:space="preserve"> (IT current rank is 3)</t>
    </r>
  </si>
  <si>
    <r>
      <t>Implement Audio/Visual courtroom replacement</t>
    </r>
    <r>
      <rPr>
        <b/>
        <i/>
        <sz val="10"/>
        <color rgb="FFFF0000"/>
        <rFont val="Calibri"/>
        <family val="2"/>
        <scheme val="minor"/>
      </rPr>
      <t xml:space="preserve">** </t>
    </r>
    <r>
      <rPr>
        <sz val="10"/>
        <rFont val="Calibri"/>
        <family val="2"/>
        <scheme val="minor"/>
      </rPr>
      <t>(IT current rank is 4)</t>
    </r>
  </si>
  <si>
    <t>X</t>
  </si>
  <si>
    <t xml:space="preserve">Council Deferrals from August 2018 </t>
  </si>
  <si>
    <t xml:space="preserve">Available Funding </t>
  </si>
  <si>
    <t>Total Proposed Uses of Funds</t>
  </si>
  <si>
    <t>HB101 Distracted Driving Amendments (in HB003)</t>
  </si>
  <si>
    <t>HB537 Prohibited Persons Amendments (in HB003)</t>
  </si>
  <si>
    <t>HB316 Restricted Status Amendments (in HB003)</t>
  </si>
  <si>
    <r>
      <t>Create redundancy site in St George</t>
    </r>
    <r>
      <rPr>
        <b/>
        <sz val="10"/>
        <color rgb="FFFF0000"/>
        <rFont val="Calibri"/>
        <family val="2"/>
        <scheme val="minor"/>
      </rPr>
      <t xml:space="preserve">** </t>
    </r>
    <r>
      <rPr>
        <sz val="10"/>
        <color rgb="FFFF0000"/>
        <rFont val="Calibri"/>
        <family val="2"/>
        <scheme val="minor"/>
      </rPr>
      <t>(IT current rank is 5)</t>
    </r>
  </si>
  <si>
    <t>Bills with Funding Provided but not passed:</t>
  </si>
  <si>
    <t>Approved by Legislature</t>
  </si>
  <si>
    <t>Approved by Jud. Council</t>
  </si>
  <si>
    <t>Subtotal</t>
  </si>
  <si>
    <t>n/a</t>
  </si>
  <si>
    <t>Ongoing Turnover Savings - Total Available as of 7/1/2020- Ongoing Turnover Saving Beginning Balance</t>
  </si>
  <si>
    <t>Ongoing Turnover Savings - FY 2021 Requests</t>
  </si>
  <si>
    <t>Total Ongoing Turnover Savings Requested</t>
  </si>
  <si>
    <t xml:space="preserve">Ongoing Turnover Savings - Committed to 5.26% Budget Reduction for FY 2021 </t>
  </si>
  <si>
    <t xml:space="preserve">Total Approved Uses of Carryforward/Additional Appropriations </t>
  </si>
  <si>
    <t>Less:</t>
  </si>
  <si>
    <t>Remaining Ongoing Turnover Savings for Balance of FY 2021</t>
  </si>
  <si>
    <t>FY 2021 Ongoing Turnover Savings Balance - Current Month</t>
  </si>
  <si>
    <t>Forecasted Ongoing Turnover Savings as of June 30, 2021</t>
  </si>
  <si>
    <t xml:space="preserve">ICJ Operations Funding (Dues/Training and travel/Extradition) (Neira Siaperas) </t>
  </si>
  <si>
    <t>IT Contract Developers Support (Heidi Anderson)</t>
  </si>
  <si>
    <t>Time-limited Law Clerks ( 2 FTEs) (Shane Bahr)</t>
  </si>
  <si>
    <t>Court's Grants Coordinator (Karl Sweeney)</t>
  </si>
  <si>
    <t>Educational Assistance Program (Bart Olsen)</t>
  </si>
  <si>
    <t>Sunset Career Ladder Spending (may shift to YE 1x Spending if funds are available)  (Bart Olsen/Karl Sweeney)</t>
  </si>
  <si>
    <t>Employee Incentives (gift cards) (Bart Olsen)</t>
  </si>
  <si>
    <t>Matheson Courthouse carpet repairs (select replacement with carpet tiles) (Chris Talbot)</t>
  </si>
  <si>
    <t>Balance to Reserve</t>
  </si>
  <si>
    <t>Secondary Language Stipend (Kara Mann)</t>
  </si>
  <si>
    <t>Total YTD Turnover Savings Available</t>
  </si>
  <si>
    <t>*</t>
  </si>
  <si>
    <t xml:space="preserve">    </t>
  </si>
  <si>
    <t>Grand Total of Requests and Reserve to Date</t>
  </si>
  <si>
    <t>Grand Total Request to Use Carryforward Funds (See Note 1 Below)</t>
  </si>
  <si>
    <t>NOTE 1:  BFMC approval to submit request to Judicial Council does not imply Judicial Council must approve the recommendation.  If more funds than requests are</t>
  </si>
  <si>
    <t xml:space="preserve">Highlighted items are Previously Judicial Council-Approved Requests </t>
  </si>
  <si>
    <t>3% COLA, 401k match, and benefit adjustments</t>
  </si>
  <si>
    <t>ISF adjustments (Risk, Fleet, DTS)</t>
  </si>
  <si>
    <t>IT Infrastructure and Development</t>
  </si>
  <si>
    <t>Public Outreach and Education Coordinator</t>
  </si>
  <si>
    <t>PSA / NCIC contract</t>
  </si>
  <si>
    <t>Sex Offender Registry Amendments</t>
  </si>
  <si>
    <t>Abuse, Neglect, and Dependency Proceedings Amendments</t>
  </si>
  <si>
    <t>DUI Liability Amendments (HB0139 2020 GS)</t>
  </si>
  <si>
    <t>Prisoner Offense Amendments (SB0032 2020 GS)</t>
  </si>
  <si>
    <t>Warning Labels Amendemnts (HB0243 2020 GS)</t>
  </si>
  <si>
    <t>Pretrial Detention Amendments</t>
  </si>
  <si>
    <t>Joint Resolution Dissolving Smithfield City Justice Court</t>
  </si>
  <si>
    <t>24-7 Soberity Program Expansion</t>
  </si>
  <si>
    <t>Criminal Justice Modifications</t>
  </si>
  <si>
    <t>Criminal Offense Amendments</t>
  </si>
  <si>
    <t>Conceal Carry Firearms Amendments</t>
  </si>
  <si>
    <t>Self Defense Amendments</t>
  </si>
  <si>
    <t>Conviction Reduction Amendments</t>
  </si>
  <si>
    <t>Public Access to Court Records</t>
  </si>
  <si>
    <t>Online Impersonation Prohibition</t>
  </si>
  <si>
    <t>FY 2022 Legislature Approps./Fiscal Notes</t>
  </si>
  <si>
    <t>Total Incremental Funds</t>
  </si>
  <si>
    <t>Items not in red represent items that can be re-directed to other purposes</t>
  </si>
  <si>
    <t>As Requested</t>
  </si>
  <si>
    <t>Items italicized in blue represent items prioritized by the Council in August 2020</t>
  </si>
  <si>
    <t>N/A</t>
  </si>
  <si>
    <t>Court Commissioners- Recruit &amp; Retain</t>
  </si>
  <si>
    <t>Judicial Administration Certificate Program</t>
  </si>
  <si>
    <t>Funds Go To</t>
  </si>
  <si>
    <t>IT</t>
  </si>
  <si>
    <t>OFA</t>
  </si>
  <si>
    <t>Various</t>
  </si>
  <si>
    <t>1st District</t>
  </si>
  <si>
    <t>IT Funding</t>
  </si>
  <si>
    <t>Case Processing</t>
  </si>
  <si>
    <t>Total Case Processing Amounts from Fiscal Notes</t>
  </si>
  <si>
    <t xml:space="preserve">Previously Approved by JC - April 2021 - Unintended Budget Reduction for Closing Roosevelt Courthouse - </t>
  </si>
  <si>
    <t>Previously Approved by JC - August 2020 - Fund Part-Time Child Welfare Mediator w/ ongoing funds</t>
  </si>
  <si>
    <t>Ongoing funds available from Legislative Fiscal Notes</t>
  </si>
  <si>
    <t>Appellate Bench Technology Upgrades (Nick Stiles)</t>
  </si>
  <si>
    <t>Public Transportation Partial Reimbursement Test (Chris Talbot and Holly Albrecht)</t>
  </si>
  <si>
    <t>Probation Office Cabling for Technology - Taylorsville (Chris Talbot)</t>
  </si>
  <si>
    <t>Unfunded Budget Obligations</t>
  </si>
  <si>
    <t>Highlighted items are NEW or DEFERRED Requests</t>
  </si>
  <si>
    <t xml:space="preserve">Balance Remaining of Carryforward Funds after Approved Spending Requests and Reserve </t>
  </si>
  <si>
    <t>Balance of Ongoing Turnover Savings after Approved Items</t>
  </si>
  <si>
    <t>Case Processing amounts represents Funds available for discretionary purposes - Roll to Funds Available for Council Prioritization</t>
  </si>
  <si>
    <t>Districts</t>
  </si>
  <si>
    <t>Price GAL Relocation to Price District Court - Tenant Build Out (Chris Talbot)</t>
  </si>
  <si>
    <t>FY 2022 Carryforward and Ongoing Turnover Savings Requests - Period 11</t>
  </si>
  <si>
    <t xml:space="preserve">Ongoing Turnover Savings - through 6/11/2021  </t>
  </si>
  <si>
    <t>Projected Additional Ongoing Turnover Savings for balance of FY 2021</t>
  </si>
  <si>
    <t xml:space="preserve">Carryforward spending requests - Forecasted Total Available $3,000,000* </t>
  </si>
  <si>
    <t xml:space="preserve">Carryforward Funding into FY 2022 is a maximum of $3,500,000 with a Legislature-approved increase of $1.0M.  </t>
  </si>
  <si>
    <t>The $3.0M shown as available for carryforward into FY 2022 is based on a forecast of YE surplus.  This forecast is based on estimates and subject to change as further data is received.</t>
  </si>
  <si>
    <t>received, prioritization is optional.</t>
  </si>
  <si>
    <t>Fund Court Comissioners Salary Increases that Legislature Did Not Fund in FY 2021 or FY 2022 (Shane Bahr)</t>
  </si>
  <si>
    <t>Fix 11% Salary Cap (Cathy Dupont)</t>
  </si>
  <si>
    <t>District Court Administration Reorganization (Shane Bahr)</t>
  </si>
  <si>
    <t>3rd District - Media Carts (Peyton Smith)</t>
  </si>
  <si>
    <t>Divorce Education for Children Website (Jon Puente)</t>
  </si>
  <si>
    <t>Sexual Violence Program Coordinator - temporary full year (Amy Hernandez)</t>
  </si>
  <si>
    <t>IT - Computer / Printer Replacement Inventory (Heidi Anderson and Todd Eaton)</t>
  </si>
  <si>
    <t>Facilities - Unforeseen Projects &amp; Repairs (Chris Talbot)</t>
  </si>
  <si>
    <t>HR - Onboarding &amp; Recruitment Software (Jeremy Marsh and Bart Olsen)</t>
  </si>
  <si>
    <t>Education - In Person Conferences (Lauren Anderson)</t>
  </si>
  <si>
    <t>ODR Facilitator Training (Nini Rich)</t>
  </si>
  <si>
    <t>Reserve (Karl Sweeney)</t>
  </si>
  <si>
    <t>7th District - Equipment and Improvements (Travis Erickson)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</si>
</sst>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 applyBorder="1"/>
    <xf numFmtId="0" fontId="4" fillId="2" borderId="0" xfId="0" applyFont="1" applyFill="1" applyBorder="1"/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5" fillId="4" borderId="0" xfId="0" applyFont="1" applyFill="1" applyBorder="1" applyAlignment="1"/>
    <xf numFmtId="164" fontId="5" fillId="4" borderId="0" xfId="1" applyNumberFormat="1" applyFont="1" applyFill="1" applyBorder="1" applyAlignment="1"/>
    <xf numFmtId="0" fontId="6" fillId="5" borderId="0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 applyBorder="1" applyAlignment="1"/>
    <xf numFmtId="0" fontId="1" fillId="0" borderId="3" xfId="0" applyFont="1" applyBorder="1" applyAlignment="1"/>
    <xf numFmtId="0" fontId="6" fillId="5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Fill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14" fontId="4" fillId="0" borderId="0" xfId="0" applyNumberFormat="1" applyFont="1" applyFill="1" applyBorder="1"/>
    <xf numFmtId="0" fontId="10" fillId="0" borderId="0" xfId="0" applyFont="1" applyFill="1" applyBorder="1"/>
    <xf numFmtId="0" fontId="1" fillId="2" borderId="1" xfId="0" applyFont="1" applyFill="1" applyBorder="1" applyAlignment="1"/>
    <xf numFmtId="164" fontId="1" fillId="0" borderId="3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64" fontId="1" fillId="0" borderId="1" xfId="1" applyNumberFormat="1" applyFont="1" applyFill="1" applyBorder="1" applyAlignment="1"/>
    <xf numFmtId="164" fontId="6" fillId="5" borderId="0" xfId="1" applyNumberFormat="1" applyFont="1" applyFill="1" applyBorder="1" applyAlignment="1"/>
    <xf numFmtId="164" fontId="7" fillId="0" borderId="1" xfId="1" applyNumberFormat="1" applyFont="1" applyFill="1" applyBorder="1" applyAlignment="1"/>
    <xf numFmtId="0" fontId="1" fillId="2" borderId="0" xfId="0" applyFont="1" applyFill="1" applyBorder="1" applyAlignment="1"/>
    <xf numFmtId="0" fontId="1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NumberFormat="1" applyFont="1" applyFill="1" applyBorder="1" applyAlignment="1"/>
    <xf numFmtId="0" fontId="12" fillId="0" borderId="1" xfId="0" applyFont="1" applyFill="1" applyBorder="1" applyAlignment="1"/>
    <xf numFmtId="164" fontId="14" fillId="0" borderId="1" xfId="1" applyNumberFormat="1" applyFont="1" applyFill="1" applyBorder="1" applyAlignment="1"/>
    <xf numFmtId="164" fontId="14" fillId="0" borderId="1" xfId="1" applyNumberFormat="1" applyFont="1" applyFill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5" fillId="0" borderId="0" xfId="0" applyFont="1" applyBorder="1" applyAlignment="1"/>
    <xf numFmtId="164" fontId="1" fillId="3" borderId="1" xfId="1" applyNumberFormat="1" applyFont="1" applyFill="1" applyBorder="1" applyAlignment="1"/>
    <xf numFmtId="0" fontId="12" fillId="0" borderId="0" xfId="0" applyFont="1" applyBorder="1" applyAlignment="1"/>
    <xf numFmtId="0" fontId="14" fillId="0" borderId="4" xfId="0" applyFont="1" applyFill="1" applyBorder="1" applyAlignment="1">
      <alignment vertical="top" wrapText="1"/>
    </xf>
    <xf numFmtId="164" fontId="14" fillId="0" borderId="4" xfId="1" applyNumberFormat="1" applyFont="1" applyFill="1" applyBorder="1" applyAlignment="1">
      <alignment vertical="top"/>
    </xf>
    <xf numFmtId="164" fontId="14" fillId="0" borderId="4" xfId="1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164" fontId="1" fillId="0" borderId="6" xfId="1" applyNumberFormat="1" applyFont="1" applyFill="1" applyBorder="1" applyAlignment="1"/>
    <xf numFmtId="164" fontId="14" fillId="0" borderId="6" xfId="1" applyNumberFormat="1" applyFont="1" applyFill="1" applyBorder="1" applyAlignment="1"/>
    <xf numFmtId="0" fontId="1" fillId="0" borderId="5" xfId="0" applyFont="1" applyFill="1" applyBorder="1" applyAlignment="1"/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8" fillId="0" borderId="0" xfId="0" applyFont="1" applyBorder="1"/>
    <xf numFmtId="0" fontId="19" fillId="0" borderId="0" xfId="0" applyFont="1" applyFill="1" applyBorder="1" applyAlignment="1">
      <alignment vertical="center"/>
    </xf>
    <xf numFmtId="0" fontId="5" fillId="6" borderId="2" xfId="0" applyFont="1" applyFill="1" applyBorder="1" applyAlignment="1"/>
    <xf numFmtId="0" fontId="5" fillId="6" borderId="4" xfId="0" applyFont="1" applyFill="1" applyBorder="1" applyAlignment="1"/>
    <xf numFmtId="164" fontId="5" fillId="6" borderId="1" xfId="1" applyNumberFormat="1" applyFont="1" applyFill="1" applyBorder="1" applyAlignment="1"/>
    <xf numFmtId="0" fontId="11" fillId="0" borderId="0" xfId="0" applyFont="1" applyBorder="1" applyAlignment="1"/>
    <xf numFmtId="0" fontId="1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vertical="center" wrapText="1"/>
    </xf>
    <xf numFmtId="164" fontId="14" fillId="0" borderId="7" xfId="1" applyNumberFormat="1" applyFont="1" applyFill="1" applyBorder="1" applyAlignment="1">
      <alignment vertical="top"/>
    </xf>
    <xf numFmtId="164" fontId="1" fillId="0" borderId="7" xfId="1" applyNumberFormat="1" applyFont="1" applyFill="1" applyBorder="1" applyAlignment="1"/>
    <xf numFmtId="164" fontId="7" fillId="0" borderId="1" xfId="1" applyNumberFormat="1" applyFont="1" applyBorder="1" applyAlignment="1">
      <alignment horizontal="center"/>
    </xf>
    <xf numFmtId="164" fontId="12" fillId="0" borderId="7" xfId="1" applyNumberFormat="1" applyFont="1" applyFill="1" applyBorder="1" applyAlignment="1"/>
    <xf numFmtId="164" fontId="0" fillId="0" borderId="0" xfId="1" applyNumberFormat="1" applyFont="1" applyFill="1"/>
    <xf numFmtId="0" fontId="12" fillId="2" borderId="0" xfId="0" applyFont="1" applyFill="1" applyBorder="1" applyAlignment="1"/>
    <xf numFmtId="0" fontId="12" fillId="0" borderId="5" xfId="0" applyFont="1" applyFill="1" applyBorder="1" applyAlignment="1"/>
    <xf numFmtId="0" fontId="12" fillId="0" borderId="7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7" xfId="0" applyFont="1" applyFill="1" applyBorder="1" applyAlignment="1">
      <alignment vertical="center" wrapText="1"/>
    </xf>
    <xf numFmtId="164" fontId="12" fillId="0" borderId="7" xfId="1" applyNumberFormat="1" applyFont="1" applyFill="1" applyBorder="1" applyAlignment="1">
      <alignment vertical="top"/>
    </xf>
    <xf numFmtId="164" fontId="12" fillId="0" borderId="6" xfId="1" applyNumberFormat="1" applyFont="1" applyFill="1" applyBorder="1" applyAlignment="1"/>
    <xf numFmtId="164" fontId="21" fillId="0" borderId="0" xfId="1" applyNumberFormat="1" applyFont="1" applyBorder="1"/>
    <xf numFmtId="0" fontId="7" fillId="0" borderId="1" xfId="0" applyFont="1" applyFill="1" applyBorder="1" applyAlignment="1"/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4" fontId="14" fillId="0" borderId="0" xfId="1" applyNumberFormat="1" applyFont="1" applyFill="1" applyBorder="1" applyAlignment="1">
      <alignment vertical="top"/>
    </xf>
    <xf numFmtId="0" fontId="1" fillId="3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/>
    <xf numFmtId="0" fontId="7" fillId="3" borderId="0" xfId="0" applyFont="1" applyFill="1" applyBorder="1" applyAlignment="1"/>
    <xf numFmtId="164" fontId="1" fillId="0" borderId="0" xfId="1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7" fillId="8" borderId="0" xfId="0" applyNumberFormat="1" applyFont="1" applyFill="1" applyBorder="1" applyAlignment="1"/>
    <xf numFmtId="0" fontId="11" fillId="8" borderId="0" xfId="0" applyFont="1" applyFill="1" applyBorder="1" applyAlignment="1"/>
    <xf numFmtId="0" fontId="17" fillId="8" borderId="0" xfId="0" applyFont="1" applyFill="1" applyBorder="1" applyAlignment="1"/>
    <xf numFmtId="0" fontId="1" fillId="7" borderId="0" xfId="0" applyFont="1" applyFill="1" applyBorder="1" applyAlignment="1"/>
    <xf numFmtId="164" fontId="13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/>
    <xf numFmtId="0" fontId="6" fillId="9" borderId="0" xfId="0" applyFont="1" applyFill="1" applyBorder="1" applyAlignment="1"/>
    <xf numFmtId="0" fontId="1" fillId="9" borderId="0" xfId="0" applyFont="1" applyFill="1" applyBorder="1" applyAlignment="1"/>
    <xf numFmtId="0" fontId="11" fillId="10" borderId="0" xfId="0" applyFont="1" applyFill="1" applyBorder="1" applyAlignment="1"/>
    <xf numFmtId="0" fontId="6" fillId="10" borderId="0" xfId="0" applyFont="1" applyFill="1" applyBorder="1" applyAlignment="1">
      <alignment horizontal="center"/>
    </xf>
    <xf numFmtId="0" fontId="6" fillId="10" borderId="0" xfId="0" applyFont="1" applyFill="1" applyBorder="1" applyAlignment="1"/>
    <xf numFmtId="164" fontId="6" fillId="0" borderId="0" xfId="1" applyNumberFormat="1" applyFont="1" applyFill="1" applyBorder="1" applyAlignment="1"/>
    <xf numFmtId="164" fontId="6" fillId="10" borderId="0" xfId="1" applyNumberFormat="1" applyFont="1" applyFill="1" applyBorder="1" applyAlignment="1"/>
    <xf numFmtId="0" fontId="7" fillId="7" borderId="0" xfId="0" applyFont="1" applyFill="1" applyBorder="1" applyAlignment="1"/>
    <xf numFmtId="164" fontId="13" fillId="0" borderId="0" xfId="1" applyNumberFormat="1" applyFont="1" applyFill="1" applyBorder="1" applyAlignment="1">
      <alignment vertical="top"/>
    </xf>
    <xf numFmtId="0" fontId="1" fillId="0" borderId="0" xfId="0" applyFont="1" applyBorder="1" applyAlignment="1">
      <alignment horizontal="right"/>
    </xf>
    <xf numFmtId="0" fontId="6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Border="1"/>
    <xf numFmtId="164" fontId="22" fillId="0" borderId="0" xfId="1" applyNumberFormat="1" applyFont="1" applyBorder="1"/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17" fillId="10" borderId="0" xfId="0" applyFont="1" applyFill="1" applyBorder="1" applyAlignment="1"/>
    <xf numFmtId="164" fontId="12" fillId="0" borderId="0" xfId="1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164" fontId="1" fillId="0" borderId="0" xfId="1" applyNumberFormat="1" applyFont="1" applyBorder="1" applyAlignment="1"/>
    <xf numFmtId="0" fontId="1" fillId="7" borderId="0" xfId="0" applyFont="1" applyFill="1" applyBorder="1" applyAlignment="1">
      <alignment horizontal="center"/>
    </xf>
    <xf numFmtId="0" fontId="5" fillId="7" borderId="0" xfId="0" applyFont="1" applyFill="1" applyBorder="1" applyAlignment="1"/>
    <xf numFmtId="164" fontId="1" fillId="7" borderId="0" xfId="1" applyNumberFormat="1" applyFont="1" applyFill="1" applyBorder="1" applyAlignment="1">
      <alignment horizontal="center"/>
    </xf>
    <xf numFmtId="164" fontId="5" fillId="7" borderId="0" xfId="1" applyNumberFormat="1" applyFont="1" applyFill="1" applyBorder="1" applyAlignment="1"/>
    <xf numFmtId="164" fontId="1" fillId="7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164" fontId="6" fillId="7" borderId="0" xfId="1" applyNumberFormat="1" applyFont="1" applyFill="1" applyBorder="1" applyAlignment="1"/>
    <xf numFmtId="0" fontId="6" fillId="7" borderId="0" xfId="0" applyFont="1" applyFill="1" applyBorder="1" applyAlignment="1">
      <alignment horizontal="center"/>
    </xf>
    <xf numFmtId="0" fontId="5" fillId="9" borderId="0" xfId="0" applyFont="1" applyFill="1" applyBorder="1" applyAlignment="1"/>
    <xf numFmtId="164" fontId="6" fillId="9" borderId="0" xfId="1" applyNumberFormat="1" applyFont="1" applyFill="1" applyBorder="1" applyAlignment="1"/>
    <xf numFmtId="164" fontId="14" fillId="0" borderId="0" xfId="1" applyNumberFormat="1" applyFont="1" applyFill="1" applyBorder="1" applyAlignment="1"/>
    <xf numFmtId="0" fontId="6" fillId="0" borderId="0" xfId="0" applyFont="1" applyFill="1" applyBorder="1" applyAlignment="1">
      <alignment vertical="top" wrapText="1"/>
    </xf>
    <xf numFmtId="164" fontId="13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vertical="top"/>
    </xf>
    <xf numFmtId="43" fontId="7" fillId="0" borderId="0" xfId="4" applyFont="1" applyFill="1" applyBorder="1" applyAlignment="1">
      <alignment vertical="top"/>
    </xf>
    <xf numFmtId="0" fontId="1" fillId="10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vertical="top" wrapText="1"/>
    </xf>
    <xf numFmtId="164" fontId="14" fillId="10" borderId="0" xfId="1" applyNumberFormat="1" applyFont="1" applyFill="1" applyBorder="1" applyAlignment="1">
      <alignment vertical="top"/>
    </xf>
    <xf numFmtId="164" fontId="7" fillId="10" borderId="0" xfId="1" applyNumberFormat="1" applyFont="1" applyFill="1" applyBorder="1" applyAlignment="1">
      <alignment vertical="top"/>
    </xf>
    <xf numFmtId="0" fontId="5" fillId="10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wrapText="1"/>
    </xf>
    <xf numFmtId="164" fontId="6" fillId="10" borderId="0" xfId="1" applyNumberFormat="1" applyFont="1" applyFill="1" applyBorder="1" applyAlignment="1">
      <alignment wrapText="1"/>
    </xf>
    <xf numFmtId="164" fontId="16" fillId="10" borderId="0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64" fontId="5" fillId="0" borderId="0" xfId="1" applyNumberFormat="1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164" fontId="17" fillId="10" borderId="8" xfId="1" applyNumberFormat="1" applyFont="1" applyFill="1" applyBorder="1" applyAlignment="1"/>
    <xf numFmtId="0" fontId="12" fillId="0" borderId="0" xfId="0" applyFont="1" applyFill="1" applyBorder="1" applyAlignment="1">
      <alignment horizontal="left"/>
    </xf>
    <xf numFmtId="0" fontId="7" fillId="0" borderId="9" xfId="0" applyFont="1" applyFill="1" applyBorder="1" applyAlignment="1"/>
    <xf numFmtId="164" fontId="7" fillId="0" borderId="9" xfId="1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/>
    <xf numFmtId="164" fontId="12" fillId="0" borderId="1" xfId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left" wrapText="1"/>
    </xf>
    <xf numFmtId="0" fontId="24" fillId="0" borderId="0" xfId="0" applyFont="1" applyBorder="1" applyAlignment="1"/>
    <xf numFmtId="0" fontId="25" fillId="0" borderId="0" xfId="0" applyFont="1" applyBorder="1" applyAlignment="1"/>
    <xf numFmtId="164" fontId="23" fillId="0" borderId="0" xfId="0" applyNumberFormat="1" applyFont="1" applyBorder="1" applyAlignment="1"/>
    <xf numFmtId="0" fontId="24" fillId="0" borderId="0" xfId="0" applyFont="1" applyFill="1" applyBorder="1" applyAlignment="1"/>
    <xf numFmtId="164" fontId="23" fillId="0" borderId="0" xfId="1" applyNumberFormat="1" applyFont="1" applyBorder="1" applyAlignment="1"/>
    <xf numFmtId="0" fontId="5" fillId="0" borderId="0" xfId="0" applyFont="1" applyFill="1" applyBorder="1" applyAlignment="1"/>
    <xf numFmtId="164" fontId="6" fillId="0" borderId="10" xfId="1" applyNumberFormat="1" applyFont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0" fontId="1" fillId="0" borderId="10" xfId="0" applyFont="1" applyBorder="1" applyAlignment="1"/>
    <xf numFmtId="0" fontId="1" fillId="0" borderId="8" xfId="0" applyFont="1" applyBorder="1" applyAlignment="1"/>
    <xf numFmtId="0" fontId="7" fillId="0" borderId="1" xfId="0" applyFont="1" applyBorder="1" applyAlignment="1">
      <alignment horizontal="center" wrapText="1"/>
    </xf>
    <xf numFmtId="0" fontId="7" fillId="9" borderId="0" xfId="0" applyFont="1" applyFill="1" applyBorder="1" applyAlignment="1"/>
    <xf numFmtId="164" fontId="5" fillId="7" borderId="8" xfId="1" applyNumberFormat="1" applyFont="1" applyFill="1" applyBorder="1" applyAlignment="1"/>
    <xf numFmtId="164" fontId="6" fillId="7" borderId="8" xfId="1" applyNumberFormat="1" applyFont="1" applyFill="1" applyBorder="1" applyAlignment="1"/>
    <xf numFmtId="164" fontId="6" fillId="0" borderId="8" xfId="1" applyNumberFormat="1" applyFont="1" applyFill="1" applyBorder="1" applyAlignment="1"/>
    <xf numFmtId="164" fontId="5" fillId="8" borderId="0" xfId="1" applyNumberFormat="1" applyFont="1" applyFill="1" applyBorder="1" applyAlignment="1"/>
    <xf numFmtId="164" fontId="6" fillId="0" borderId="9" xfId="1" applyNumberFormat="1" applyFont="1" applyFill="1" applyBorder="1" applyAlignment="1"/>
    <xf numFmtId="0" fontId="6" fillId="10" borderId="0" xfId="0" applyFont="1" applyFill="1" applyBorder="1" applyAlignment="1">
      <alignment horizontal="right" vertical="top" wrapText="1"/>
    </xf>
    <xf numFmtId="164" fontId="26" fillId="0" borderId="0" xfId="1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vertical="top" wrapText="1"/>
    </xf>
    <xf numFmtId="164" fontId="27" fillId="0" borderId="1" xfId="1" applyNumberFormat="1" applyFont="1" applyFill="1" applyBorder="1" applyAlignment="1">
      <alignment vertical="top"/>
    </xf>
    <xf numFmtId="164" fontId="27" fillId="0" borderId="6" xfId="1" applyNumberFormat="1" applyFont="1" applyFill="1" applyBorder="1" applyAlignment="1"/>
    <xf numFmtId="164" fontId="27" fillId="0" borderId="1" xfId="1" applyNumberFormat="1" applyFont="1" applyFill="1" applyBorder="1" applyAlignment="1"/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/>
    <xf numFmtId="164" fontId="10" fillId="5" borderId="0" xfId="1" applyNumberFormat="1" applyFont="1" applyFill="1" applyBorder="1" applyAlignment="1"/>
    <xf numFmtId="164" fontId="12" fillId="0" borderId="0" xfId="1" applyNumberFormat="1" applyFont="1" applyBorder="1" applyAlignment="1"/>
    <xf numFmtId="164" fontId="13" fillId="0" borderId="8" xfId="1" applyNumberFormat="1" applyFont="1" applyFill="1" applyBorder="1" applyAlignment="1">
      <alignment vertical="top"/>
    </xf>
    <xf numFmtId="0" fontId="1" fillId="9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wrapText="1"/>
    </xf>
    <xf numFmtId="164" fontId="1" fillId="9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42" fontId="7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</cellXfs>
  <cellStyles count="5">
    <cellStyle name="Comma" xfId="4" builtinId="3"/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D966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20048</xdr:colOff>
      <xdr:row>0</xdr:row>
      <xdr:rowOff>109540</xdr:rowOff>
    </xdr:from>
    <xdr:to>
      <xdr:col>2</xdr:col>
      <xdr:colOff>349063</xdr:colOff>
      <xdr:row>2</xdr:row>
      <xdr:rowOff>180976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bg1">
              <a:lumMod val="65000"/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8" y="109540"/>
          <a:ext cx="637177" cy="585786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1</xdr:col>
      <xdr:colOff>22289</xdr:colOff>
      <xdr:row>0</xdr:row>
      <xdr:rowOff>100202</xdr:rowOff>
    </xdr:from>
    <xdr:to>
      <xdr:col>2</xdr:col>
      <xdr:colOff>331588</xdr:colOff>
      <xdr:row>2</xdr:row>
      <xdr:rowOff>202249</xdr:rowOff>
    </xdr:to>
    <xdr:pic>
      <xdr:nvPicPr>
        <xdr:cNvPr id="4" name="Picture 3" descr="https://www.utcourts.gov/intranet/styleguide/images/Judicial_Council_Seal-BW_lg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8" y="100202"/>
          <a:ext cx="626799" cy="61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35495</xdr:colOff>
      <xdr:row>0</xdr:row>
      <xdr:rowOff>121147</xdr:rowOff>
    </xdr:from>
    <xdr:to>
      <xdr:col>1</xdr:col>
      <xdr:colOff>656691</xdr:colOff>
      <xdr:row>1</xdr:row>
      <xdr:rowOff>577061</xdr:rowOff>
    </xdr:to>
    <xdr:pic>
      <xdr:nvPicPr>
        <xdr:cNvPr id="3" name="Picture 2" descr="https://www.utcourts.gov/intranet/styleguide/images/Judicial_Council_Seal-BW_lg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86" y="121147"/>
          <a:ext cx="621196" cy="61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topLeftCell="A44" zoomScale="102" zoomScaleNormal="102" workbookViewId="0">
      <selection activeCell="A67" sqref="A67:XFD67"/>
    </sheetView>
  </sheetViews>
  <sheetFormatPr defaultColWidth="9.109375" defaultRowHeight="10.199999999999999" x14ac:dyDescent="0.2"/>
  <cols>
    <col min="1" max="1" width="1.6640625" style="1" customWidth="1"/>
    <col min="2" max="2" width="4.6640625" style="1" customWidth="1"/>
    <col min="3" max="3" width="89.109375" style="1" customWidth="1"/>
    <col min="4" max="4" width="14.5546875" style="1" bestFit="1" customWidth="1"/>
    <col min="5" max="5" width="11.109375" style="1" bestFit="1" customWidth="1"/>
    <col min="6" max="6" width="13.6640625" style="1" customWidth="1"/>
    <col min="7" max="7" width="14.6640625" style="1" customWidth="1"/>
    <col min="8" max="8" width="4.33203125" style="1" customWidth="1"/>
    <col min="9" max="9" width="9.33203125" style="1" bestFit="1" customWidth="1"/>
    <col min="10" max="10" width="26.6640625" style="1" customWidth="1"/>
    <col min="11" max="11" width="9.88671875" style="1" bestFit="1" customWidth="1"/>
    <col min="12" max="16384" width="9.109375" style="1"/>
  </cols>
  <sheetData>
    <row r="1" spans="2:13" x14ac:dyDescent="0.2">
      <c r="B1" s="2"/>
      <c r="C1" s="2"/>
      <c r="G1" s="22"/>
    </row>
    <row r="2" spans="2:13" ht="29.25" customHeight="1" x14ac:dyDescent="0.3">
      <c r="B2" s="194" t="s">
        <v>116</v>
      </c>
      <c r="C2" s="194"/>
      <c r="D2" s="194"/>
      <c r="E2" s="194"/>
      <c r="F2" s="194"/>
      <c r="G2" s="194"/>
      <c r="H2" s="46"/>
      <c r="I2" s="46"/>
      <c r="J2" s="46"/>
      <c r="K2" s="46"/>
      <c r="L2" s="46"/>
      <c r="M2" s="18"/>
    </row>
    <row r="3" spans="2:13" s="53" customFormat="1" ht="18" x14ac:dyDescent="0.35">
      <c r="B3" s="106"/>
      <c r="C3" s="106"/>
      <c r="D3" s="106"/>
      <c r="E3" s="106"/>
      <c r="F3" s="95" t="s">
        <v>4</v>
      </c>
      <c r="G3" s="95" t="s">
        <v>5</v>
      </c>
      <c r="H3" s="79"/>
      <c r="I3" s="106"/>
      <c r="J3" s="106"/>
      <c r="K3" s="54"/>
      <c r="L3" s="54"/>
    </row>
    <row r="4" spans="2:13" s="18" customFormat="1" ht="15.6" x14ac:dyDescent="0.3">
      <c r="B4" s="114" t="s">
        <v>102</v>
      </c>
      <c r="C4" s="114"/>
      <c r="D4" s="114"/>
      <c r="E4" s="114"/>
      <c r="F4" s="148">
        <f>'Approp and Fiscal Notes'!N33</f>
        <v>118100</v>
      </c>
      <c r="G4" s="148">
        <f>'Approp and Fiscal Notes'!O33</f>
        <v>126300</v>
      </c>
      <c r="H4" s="12"/>
    </row>
    <row r="5" spans="2:13" ht="19.5" customHeight="1" x14ac:dyDescent="0.2">
      <c r="C5" s="153"/>
      <c r="D5" s="195"/>
      <c r="E5" s="195"/>
      <c r="F5" s="195" t="s">
        <v>37</v>
      </c>
      <c r="G5" s="195"/>
    </row>
    <row r="6" spans="2:13" s="3" customFormat="1" ht="13.8" x14ac:dyDescent="0.3">
      <c r="B6" s="152"/>
      <c r="C6" s="96" t="s">
        <v>109</v>
      </c>
      <c r="D6" s="95"/>
      <c r="E6" s="95"/>
      <c r="F6" s="95" t="s">
        <v>4</v>
      </c>
      <c r="G6" s="95" t="s">
        <v>5</v>
      </c>
    </row>
    <row r="7" spans="2:13" s="12" customFormat="1" ht="13.8" x14ac:dyDescent="0.3">
      <c r="B7" s="76"/>
      <c r="C7" s="149"/>
      <c r="D7" s="115"/>
      <c r="E7" s="115"/>
      <c r="F7" s="83"/>
      <c r="G7" s="83"/>
    </row>
    <row r="8" spans="2:13" s="12" customFormat="1" ht="13.8" x14ac:dyDescent="0.3">
      <c r="B8" s="76"/>
      <c r="C8" s="149"/>
      <c r="D8" s="115"/>
      <c r="E8" s="115"/>
      <c r="F8" s="83"/>
      <c r="G8" s="83"/>
    </row>
    <row r="9" spans="2:13" s="12" customFormat="1" ht="13.8" x14ac:dyDescent="0.3">
      <c r="B9" s="76"/>
      <c r="C9" s="149"/>
      <c r="D9" s="115"/>
      <c r="E9" s="115"/>
      <c r="F9" s="83">
        <v>0</v>
      </c>
      <c r="G9" s="83">
        <v>0</v>
      </c>
    </row>
    <row r="10" spans="2:13" s="107" customFormat="1" ht="13.8" x14ac:dyDescent="0.3">
      <c r="B10" s="116"/>
      <c r="C10" s="150" t="s">
        <v>39</v>
      </c>
      <c r="D10" s="151"/>
      <c r="E10" s="151"/>
      <c r="F10" s="151">
        <f>SUM(F7:F9)</f>
        <v>0</v>
      </c>
      <c r="G10" s="151">
        <f>SUM(G7:G9)</f>
        <v>0</v>
      </c>
    </row>
    <row r="11" spans="2:13" s="12" customFormat="1" ht="18" x14ac:dyDescent="0.3">
      <c r="B11" s="76"/>
      <c r="D11" s="118"/>
      <c r="E11" s="118"/>
      <c r="F11" s="195" t="s">
        <v>38</v>
      </c>
      <c r="G11" s="195"/>
    </row>
    <row r="12" spans="2:13" s="12" customFormat="1" ht="12.75" customHeight="1" x14ac:dyDescent="0.3">
      <c r="B12" s="119"/>
      <c r="C12" s="120" t="s">
        <v>41</v>
      </c>
      <c r="D12" s="121" t="s">
        <v>40</v>
      </c>
      <c r="E12" s="122">
        <v>44296</v>
      </c>
      <c r="F12" s="106"/>
      <c r="G12" s="106"/>
    </row>
    <row r="13" spans="2:13" s="12" customFormat="1" ht="12.75" customHeight="1" x14ac:dyDescent="0.3">
      <c r="B13" s="119"/>
      <c r="C13" s="89" t="s">
        <v>117</v>
      </c>
      <c r="D13" s="123" t="s">
        <v>40</v>
      </c>
      <c r="E13" s="122">
        <v>786906</v>
      </c>
      <c r="F13" s="106"/>
      <c r="G13" s="124"/>
      <c r="J13" s="75"/>
    </row>
    <row r="14" spans="2:13" s="12" customFormat="1" ht="12.75" customHeight="1" x14ac:dyDescent="0.3">
      <c r="B14" s="119"/>
      <c r="C14" s="89" t="s">
        <v>105</v>
      </c>
      <c r="D14" s="123"/>
      <c r="E14" s="170">
        <f>G4</f>
        <v>126300</v>
      </c>
      <c r="F14" s="154"/>
      <c r="G14" s="124"/>
    </row>
    <row r="15" spans="2:13" s="12" customFormat="1" ht="12.75" customHeight="1" x14ac:dyDescent="0.3">
      <c r="B15" s="119"/>
      <c r="C15" s="93" t="s">
        <v>60</v>
      </c>
      <c r="D15" s="123" t="s">
        <v>40</v>
      </c>
      <c r="E15" s="122">
        <f>SUM(E12:E14)</f>
        <v>957502</v>
      </c>
      <c r="F15" s="106"/>
      <c r="G15" s="106"/>
    </row>
    <row r="16" spans="2:13" s="12" customFormat="1" ht="12.75" customHeight="1" x14ac:dyDescent="0.3">
      <c r="B16" s="119" t="s">
        <v>46</v>
      </c>
      <c r="C16" s="92" t="s">
        <v>44</v>
      </c>
      <c r="D16" s="123" t="s">
        <v>40</v>
      </c>
      <c r="E16" s="170">
        <v>-475448</v>
      </c>
      <c r="F16" s="106"/>
      <c r="G16" s="106"/>
    </row>
    <row r="17" spans="2:8" s="12" customFormat="1" ht="12.75" customHeight="1" x14ac:dyDescent="0.3">
      <c r="B17" s="119"/>
      <c r="C17" s="92" t="s">
        <v>47</v>
      </c>
      <c r="D17" s="123" t="s">
        <v>40</v>
      </c>
      <c r="E17" s="122">
        <f>E15+E16</f>
        <v>482054</v>
      </c>
      <c r="F17" s="106"/>
      <c r="G17" s="124">
        <f>E17</f>
        <v>482054</v>
      </c>
    </row>
    <row r="18" spans="2:8" s="12" customFormat="1" ht="13.8" x14ac:dyDescent="0.3">
      <c r="B18" s="125">
        <v>1</v>
      </c>
      <c r="C18" s="99" t="s">
        <v>104</v>
      </c>
      <c r="D18" s="126"/>
      <c r="E18" s="126">
        <v>-55000</v>
      </c>
      <c r="F18" s="97"/>
      <c r="G18" s="97">
        <f>E18</f>
        <v>-55000</v>
      </c>
    </row>
    <row r="19" spans="2:8" s="12" customFormat="1" ht="13.8" x14ac:dyDescent="0.3">
      <c r="B19" s="125">
        <v>2</v>
      </c>
      <c r="C19" s="169" t="s">
        <v>103</v>
      </c>
      <c r="D19" s="126"/>
      <c r="E19" s="171">
        <v>-33800</v>
      </c>
      <c r="F19" s="97"/>
      <c r="G19" s="172">
        <f>E19</f>
        <v>-33800</v>
      </c>
    </row>
    <row r="20" spans="2:8" s="12" customFormat="1" ht="13.8" x14ac:dyDescent="0.3">
      <c r="B20" s="127"/>
      <c r="C20" s="128" t="s">
        <v>48</v>
      </c>
      <c r="D20" s="129"/>
      <c r="E20" s="126">
        <f>SUM(E17:E19)</f>
        <v>393254</v>
      </c>
      <c r="F20" s="97"/>
      <c r="G20" s="97">
        <f>E20</f>
        <v>393254</v>
      </c>
    </row>
    <row r="21" spans="2:8" s="12" customFormat="1" ht="13.8" x14ac:dyDescent="0.3">
      <c r="B21" s="95"/>
      <c r="C21" s="96" t="s">
        <v>42</v>
      </c>
      <c r="D21" s="98"/>
      <c r="E21" s="98"/>
      <c r="F21" s="98"/>
      <c r="G21" s="98"/>
    </row>
    <row r="22" spans="2:8" s="12" customFormat="1" ht="13.8" x14ac:dyDescent="0.3">
      <c r="B22" s="85"/>
      <c r="C22" s="117"/>
      <c r="D22" s="90"/>
      <c r="E22" s="91"/>
      <c r="F22" s="91"/>
      <c r="G22" s="130"/>
      <c r="H22" s="84"/>
    </row>
    <row r="23" spans="2:8" s="12" customFormat="1" ht="13.8" x14ac:dyDescent="0.3">
      <c r="B23" s="85">
        <v>3</v>
      </c>
      <c r="C23" s="117" t="s">
        <v>123</v>
      </c>
      <c r="D23" s="90"/>
      <c r="E23" s="91">
        <v>-92500</v>
      </c>
      <c r="F23" s="91"/>
      <c r="G23" s="130"/>
      <c r="H23" s="84"/>
    </row>
    <row r="24" spans="2:8" s="12" customFormat="1" ht="13.8" x14ac:dyDescent="0.3">
      <c r="B24" s="85">
        <v>4</v>
      </c>
      <c r="C24" s="117" t="s">
        <v>124</v>
      </c>
      <c r="D24" s="90"/>
      <c r="E24" s="91">
        <v>-50000</v>
      </c>
      <c r="F24" s="91"/>
      <c r="G24" s="130"/>
      <c r="H24" s="84"/>
    </row>
    <row r="25" spans="2:8" s="12" customFormat="1" ht="13.8" x14ac:dyDescent="0.3">
      <c r="B25" s="85">
        <v>5</v>
      </c>
      <c r="C25" s="117" t="s">
        <v>125</v>
      </c>
      <c r="D25" s="90"/>
      <c r="E25" s="91">
        <v>-126000</v>
      </c>
      <c r="F25" s="91"/>
      <c r="G25" s="130"/>
      <c r="H25" s="84"/>
    </row>
    <row r="26" spans="2:8" s="12" customFormat="1" ht="15" customHeight="1" x14ac:dyDescent="0.3">
      <c r="B26" s="85">
        <v>6</v>
      </c>
      <c r="C26" s="200" t="s">
        <v>53</v>
      </c>
      <c r="D26" s="77"/>
      <c r="E26" s="188">
        <v>-78900</v>
      </c>
      <c r="F26" s="83"/>
      <c r="G26" s="83"/>
    </row>
    <row r="27" spans="2:8" s="12" customFormat="1" ht="13.8" x14ac:dyDescent="0.3">
      <c r="B27" s="76"/>
      <c r="C27" s="131" t="s">
        <v>43</v>
      </c>
      <c r="D27" s="77"/>
      <c r="E27" s="100">
        <f>SUM(E22:E26)</f>
        <v>-347400</v>
      </c>
      <c r="F27" s="130"/>
      <c r="G27" s="130"/>
    </row>
    <row r="28" spans="2:8" s="20" customFormat="1" ht="13.8" x14ac:dyDescent="0.3">
      <c r="B28" s="85"/>
      <c r="C28" s="117" t="s">
        <v>118</v>
      </c>
      <c r="D28" s="132"/>
      <c r="E28" s="188">
        <v>100000</v>
      </c>
      <c r="F28" s="130"/>
      <c r="G28" s="130"/>
    </row>
    <row r="29" spans="2:8" s="12" customFormat="1" ht="13.8" x14ac:dyDescent="0.3">
      <c r="B29" s="76"/>
      <c r="C29" s="102" t="s">
        <v>49</v>
      </c>
      <c r="D29" s="133">
        <f>SUM(D22:D28)</f>
        <v>0</v>
      </c>
      <c r="E29" s="133">
        <f>E20+E27+E28</f>
        <v>145854</v>
      </c>
      <c r="F29" s="130"/>
      <c r="G29" s="130"/>
    </row>
    <row r="30" spans="2:8" s="12" customFormat="1" ht="13.8" x14ac:dyDescent="0.3">
      <c r="B30" s="76"/>
      <c r="C30" s="117"/>
      <c r="D30" s="133"/>
      <c r="E30" s="134"/>
      <c r="F30" s="130"/>
      <c r="G30" s="130"/>
    </row>
    <row r="31" spans="2:8" s="12" customFormat="1" ht="13.8" x14ac:dyDescent="0.3">
      <c r="B31" s="135"/>
      <c r="C31" s="175" t="s">
        <v>112</v>
      </c>
      <c r="D31" s="137">
        <f>SUM(D22:D30)</f>
        <v>0</v>
      </c>
      <c r="E31" s="138"/>
      <c r="F31" s="91" t="s">
        <v>92</v>
      </c>
      <c r="G31" s="176">
        <f>E20-SUM(G23:G29)</f>
        <v>393254</v>
      </c>
    </row>
    <row r="32" spans="2:8" s="12" customFormat="1" ht="15.6" customHeight="1" x14ac:dyDescent="0.3">
      <c r="B32" s="139"/>
      <c r="C32" s="140" t="s">
        <v>119</v>
      </c>
      <c r="D32" s="141">
        <v>3000000</v>
      </c>
      <c r="E32" s="136"/>
      <c r="F32" s="142"/>
      <c r="G32" s="142"/>
    </row>
    <row r="33" spans="1:12" s="12" customFormat="1" ht="13.8" x14ac:dyDescent="0.3">
      <c r="B33" s="76"/>
      <c r="C33" s="117"/>
      <c r="D33" s="83"/>
      <c r="E33" s="83"/>
      <c r="F33" s="83"/>
      <c r="G33" s="83"/>
    </row>
    <row r="34" spans="1:12" s="12" customFormat="1" ht="13.95" customHeight="1" x14ac:dyDescent="0.3">
      <c r="B34" s="189">
        <v>1</v>
      </c>
      <c r="C34" s="190" t="s">
        <v>55</v>
      </c>
      <c r="D34" s="191">
        <v>500000</v>
      </c>
      <c r="E34" s="83"/>
      <c r="F34" s="83">
        <f>D34</f>
        <v>500000</v>
      </c>
      <c r="G34" s="83"/>
      <c r="H34" s="20"/>
    </row>
    <row r="35" spans="1:12" s="12" customFormat="1" ht="13.8" x14ac:dyDescent="0.3">
      <c r="B35" s="85">
        <v>2</v>
      </c>
      <c r="C35" s="146" t="s">
        <v>51</v>
      </c>
      <c r="D35" s="83">
        <v>682000</v>
      </c>
      <c r="E35" s="83"/>
      <c r="F35" s="83"/>
      <c r="G35" s="83"/>
      <c r="H35" s="20"/>
    </row>
    <row r="36" spans="1:12" s="12" customFormat="1" ht="13.2" customHeight="1" x14ac:dyDescent="0.3">
      <c r="B36" s="85">
        <v>3</v>
      </c>
      <c r="C36" s="146" t="s">
        <v>57</v>
      </c>
      <c r="D36" s="83">
        <v>100000</v>
      </c>
      <c r="E36" s="83"/>
      <c r="F36" s="83"/>
      <c r="G36" s="83"/>
      <c r="H36" s="20"/>
    </row>
    <row r="37" spans="1:12" s="12" customFormat="1" ht="13.8" x14ac:dyDescent="0.3">
      <c r="B37" s="85">
        <v>4</v>
      </c>
      <c r="C37" s="20" t="s">
        <v>56</v>
      </c>
      <c r="D37" s="83">
        <v>280000</v>
      </c>
      <c r="E37" s="83"/>
      <c r="F37" s="83"/>
      <c r="G37" s="83"/>
      <c r="H37" s="20"/>
    </row>
    <row r="38" spans="1:12" s="12" customFormat="1" ht="13.95" customHeight="1" x14ac:dyDescent="0.3">
      <c r="B38" s="85">
        <v>5</v>
      </c>
      <c r="C38" s="146" t="s">
        <v>50</v>
      </c>
      <c r="D38" s="83">
        <v>21000</v>
      </c>
      <c r="E38" s="83"/>
      <c r="F38" s="83"/>
      <c r="G38" s="83"/>
      <c r="H38" s="20"/>
    </row>
    <row r="39" spans="1:12" s="12" customFormat="1" ht="15" customHeight="1" x14ac:dyDescent="0.3">
      <c r="A39" s="20"/>
      <c r="B39" s="85">
        <v>6</v>
      </c>
      <c r="C39" s="20" t="s">
        <v>54</v>
      </c>
      <c r="D39" s="83">
        <v>75000</v>
      </c>
      <c r="E39" s="83"/>
      <c r="F39" s="83"/>
      <c r="G39" s="83"/>
      <c r="H39" s="20"/>
      <c r="J39" s="20"/>
      <c r="K39" s="83"/>
      <c r="L39" s="20"/>
    </row>
    <row r="40" spans="1:12" s="20" customFormat="1" ht="15" customHeight="1" x14ac:dyDescent="0.3">
      <c r="B40" s="85">
        <v>7</v>
      </c>
      <c r="C40" s="193" t="s">
        <v>135</v>
      </c>
      <c r="D40" s="83">
        <v>17350</v>
      </c>
      <c r="E40" s="192"/>
      <c r="G40" s="83"/>
      <c r="K40" s="83"/>
    </row>
    <row r="41" spans="1:12" s="12" customFormat="1" ht="15" customHeight="1" x14ac:dyDescent="0.3">
      <c r="A41" s="20"/>
      <c r="B41" s="85">
        <v>8</v>
      </c>
      <c r="C41" s="117" t="s">
        <v>52</v>
      </c>
      <c r="D41" s="143">
        <v>191200</v>
      </c>
      <c r="E41" s="83"/>
      <c r="F41" s="83"/>
      <c r="G41" s="83"/>
      <c r="H41" s="20"/>
      <c r="J41" s="20"/>
      <c r="K41" s="83"/>
      <c r="L41" s="20"/>
    </row>
    <row r="42" spans="1:12" s="12" customFormat="1" ht="15" customHeight="1" x14ac:dyDescent="0.3">
      <c r="A42" s="20"/>
      <c r="B42" s="85">
        <v>9</v>
      </c>
      <c r="C42" s="117" t="s">
        <v>59</v>
      </c>
      <c r="D42" s="143">
        <v>68900</v>
      </c>
      <c r="E42" s="83"/>
      <c r="F42" s="83"/>
      <c r="G42" s="83"/>
      <c r="H42" s="20"/>
      <c r="J42" s="20"/>
      <c r="K42" s="83"/>
      <c r="L42" s="20"/>
    </row>
    <row r="43" spans="1:12" s="12" customFormat="1" ht="15" customHeight="1" x14ac:dyDescent="0.3">
      <c r="A43" s="20"/>
      <c r="B43" s="85">
        <v>10</v>
      </c>
      <c r="C43" s="117" t="s">
        <v>106</v>
      </c>
      <c r="D43" s="143">
        <v>5329</v>
      </c>
      <c r="E43" s="83"/>
      <c r="F43" s="83"/>
      <c r="G43" s="83"/>
      <c r="H43" s="20"/>
      <c r="J43" s="20"/>
      <c r="K43" s="83"/>
      <c r="L43" s="20"/>
    </row>
    <row r="44" spans="1:12" s="12" customFormat="1" ht="15" customHeight="1" x14ac:dyDescent="0.3">
      <c r="A44" s="20"/>
      <c r="B44" s="85">
        <v>11</v>
      </c>
      <c r="C44" s="117" t="s">
        <v>107</v>
      </c>
      <c r="D44" s="143">
        <v>25000</v>
      </c>
      <c r="E44" s="83"/>
      <c r="F44" s="83"/>
      <c r="G44" s="83"/>
      <c r="H44" s="20"/>
      <c r="J44" s="20"/>
      <c r="K44" s="83"/>
      <c r="L44" s="20"/>
    </row>
    <row r="45" spans="1:12" s="20" customFormat="1" ht="15" customHeight="1" x14ac:dyDescent="0.3">
      <c r="B45" s="85">
        <v>12</v>
      </c>
      <c r="C45" s="193" t="s">
        <v>126</v>
      </c>
      <c r="D45" s="83">
        <v>50000</v>
      </c>
      <c r="E45" s="192"/>
      <c r="G45" s="83"/>
      <c r="K45" s="83"/>
    </row>
    <row r="46" spans="1:12" s="12" customFormat="1" ht="15" customHeight="1" x14ac:dyDescent="0.3">
      <c r="A46" s="20"/>
      <c r="B46" s="85">
        <v>13</v>
      </c>
      <c r="C46" s="117" t="s">
        <v>108</v>
      </c>
      <c r="D46" s="143">
        <v>25000</v>
      </c>
      <c r="E46" s="83"/>
      <c r="F46" s="83"/>
      <c r="G46" s="83"/>
      <c r="H46" s="20"/>
      <c r="J46" s="20"/>
      <c r="K46" s="83"/>
      <c r="L46" s="20"/>
    </row>
    <row r="47" spans="1:12" s="12" customFormat="1" ht="15" customHeight="1" x14ac:dyDescent="0.3">
      <c r="A47" s="20"/>
      <c r="B47" s="85">
        <v>14</v>
      </c>
      <c r="C47" s="117" t="s">
        <v>115</v>
      </c>
      <c r="D47" s="143">
        <v>24800</v>
      </c>
      <c r="E47" s="83"/>
      <c r="F47" s="83"/>
      <c r="G47" s="83"/>
      <c r="H47" s="20"/>
      <c r="J47" s="20"/>
      <c r="K47" s="83"/>
      <c r="L47" s="20"/>
    </row>
    <row r="48" spans="1:12" s="20" customFormat="1" ht="15" customHeight="1" x14ac:dyDescent="0.3">
      <c r="B48" s="85">
        <v>15</v>
      </c>
      <c r="C48" s="193" t="s">
        <v>127</v>
      </c>
      <c r="D48" s="83">
        <v>18000</v>
      </c>
      <c r="E48" s="192"/>
      <c r="G48" s="83"/>
      <c r="K48" s="83"/>
    </row>
    <row r="49" spans="1:12" s="20" customFormat="1" ht="15" customHeight="1" x14ac:dyDescent="0.3">
      <c r="B49" s="85">
        <v>16</v>
      </c>
      <c r="C49" s="193" t="s">
        <v>128</v>
      </c>
      <c r="D49" s="83">
        <v>57000</v>
      </c>
      <c r="E49" s="192"/>
      <c r="G49" s="83"/>
      <c r="K49" s="83"/>
    </row>
    <row r="50" spans="1:12" s="20" customFormat="1" ht="15" customHeight="1" x14ac:dyDescent="0.3">
      <c r="B50" s="85">
        <v>17</v>
      </c>
      <c r="C50" s="193" t="s">
        <v>129</v>
      </c>
      <c r="D50" s="83">
        <v>250000</v>
      </c>
      <c r="E50" s="192"/>
      <c r="G50" s="83"/>
      <c r="K50" s="83"/>
    </row>
    <row r="51" spans="1:12" s="20" customFormat="1" ht="15" customHeight="1" x14ac:dyDescent="0.3">
      <c r="B51" s="85">
        <v>18</v>
      </c>
      <c r="C51" s="193" t="s">
        <v>130</v>
      </c>
      <c r="D51" s="83">
        <v>200000</v>
      </c>
      <c r="E51" s="192"/>
      <c r="G51" s="83"/>
      <c r="K51" s="83"/>
    </row>
    <row r="52" spans="1:12" s="20" customFormat="1" ht="15" customHeight="1" x14ac:dyDescent="0.3">
      <c r="B52" s="85">
        <v>19</v>
      </c>
      <c r="C52" s="193" t="s">
        <v>131</v>
      </c>
      <c r="D52" s="83">
        <v>20000</v>
      </c>
      <c r="E52" s="192"/>
      <c r="G52" s="83"/>
      <c r="K52" s="83"/>
    </row>
    <row r="53" spans="1:12" s="20" customFormat="1" ht="15" customHeight="1" x14ac:dyDescent="0.3">
      <c r="B53" s="85">
        <v>20</v>
      </c>
      <c r="C53" s="193" t="s">
        <v>132</v>
      </c>
      <c r="D53" s="83">
        <v>127500</v>
      </c>
      <c r="E53" s="192"/>
      <c r="G53" s="83"/>
      <c r="K53" s="83"/>
    </row>
    <row r="54" spans="1:12" s="20" customFormat="1" ht="15" customHeight="1" x14ac:dyDescent="0.3">
      <c r="B54" s="85">
        <v>21</v>
      </c>
      <c r="C54" s="193" t="s">
        <v>133</v>
      </c>
      <c r="D54" s="83">
        <v>20000</v>
      </c>
      <c r="E54" s="192"/>
      <c r="G54" s="83"/>
      <c r="K54" s="83"/>
    </row>
    <row r="55" spans="1:12" s="20" customFormat="1" ht="15" customHeight="1" x14ac:dyDescent="0.3">
      <c r="B55" s="85">
        <v>22</v>
      </c>
      <c r="C55" s="193" t="s">
        <v>134</v>
      </c>
      <c r="D55" s="83">
        <v>150000</v>
      </c>
      <c r="E55" s="192"/>
      <c r="G55" s="83"/>
      <c r="K55" s="83"/>
    </row>
    <row r="56" spans="1:12" s="12" customFormat="1" ht="15" customHeight="1" x14ac:dyDescent="0.3">
      <c r="A56" s="20"/>
      <c r="B56" s="85"/>
      <c r="C56" s="117"/>
      <c r="D56" s="143"/>
      <c r="E56" s="83"/>
      <c r="F56" s="83"/>
      <c r="G56" s="83"/>
      <c r="H56" s="20"/>
      <c r="J56" s="20"/>
      <c r="K56" s="83"/>
      <c r="L56" s="20"/>
    </row>
    <row r="57" spans="1:12" s="12" customFormat="1" ht="15" customHeight="1" x14ac:dyDescent="0.3">
      <c r="B57" s="85"/>
      <c r="C57" s="144" t="s">
        <v>64</v>
      </c>
      <c r="D57" s="174">
        <f>SUM(D34:D56)</f>
        <v>2908079</v>
      </c>
      <c r="E57" s="83"/>
      <c r="F57" s="83"/>
      <c r="G57" s="83"/>
      <c r="H57" s="20"/>
      <c r="J57" s="20"/>
      <c r="K57" s="83"/>
      <c r="L57" s="20"/>
    </row>
    <row r="58" spans="1:12" s="12" customFormat="1" ht="15" customHeight="1" x14ac:dyDescent="0.3">
      <c r="B58" s="85"/>
      <c r="C58" s="117"/>
      <c r="D58" s="145"/>
      <c r="E58" s="83"/>
      <c r="F58" s="83"/>
      <c r="G58" s="83"/>
      <c r="J58" s="20"/>
      <c r="K58" s="83"/>
      <c r="L58" s="20"/>
    </row>
    <row r="59" spans="1:12" s="12" customFormat="1" ht="15" customHeight="1" x14ac:dyDescent="0.3">
      <c r="B59" s="85"/>
      <c r="C59" s="146"/>
      <c r="D59" s="83"/>
      <c r="E59" s="83"/>
      <c r="F59" s="83"/>
      <c r="G59" s="83"/>
      <c r="J59" s="20"/>
      <c r="K59" s="83"/>
      <c r="L59" s="20"/>
    </row>
    <row r="60" spans="1:12" s="12" customFormat="1" ht="15" customHeight="1" x14ac:dyDescent="0.3">
      <c r="B60" s="85"/>
      <c r="C60" s="20"/>
      <c r="D60" s="83"/>
      <c r="E60" s="83"/>
      <c r="F60" s="83"/>
      <c r="G60" s="83"/>
      <c r="J60" s="20"/>
      <c r="K60" s="83"/>
      <c r="L60" s="20"/>
    </row>
    <row r="61" spans="1:12" s="12" customFormat="1" ht="15" customHeight="1" x14ac:dyDescent="0.3">
      <c r="B61" s="85"/>
      <c r="C61" s="147" t="s">
        <v>58</v>
      </c>
      <c r="D61" s="145">
        <f>D32-D57</f>
        <v>91921</v>
      </c>
      <c r="E61" s="83"/>
      <c r="F61" s="83"/>
      <c r="G61" s="83"/>
      <c r="J61" s="20"/>
      <c r="K61" s="83"/>
      <c r="L61" s="20"/>
    </row>
    <row r="62" spans="1:12" s="12" customFormat="1" ht="15" customHeight="1" x14ac:dyDescent="0.3">
      <c r="B62" s="85"/>
      <c r="C62" s="147" t="s">
        <v>63</v>
      </c>
      <c r="D62" s="145">
        <f>D57+D61</f>
        <v>3000000</v>
      </c>
      <c r="E62" s="83"/>
      <c r="F62" s="83"/>
      <c r="G62" s="83"/>
      <c r="J62" s="20"/>
      <c r="K62" s="83"/>
      <c r="L62" s="20"/>
    </row>
    <row r="63" spans="1:12" s="58" customFormat="1" ht="15.6" x14ac:dyDescent="0.3">
      <c r="B63" s="7"/>
      <c r="C63" s="7" t="s">
        <v>45</v>
      </c>
      <c r="D63" s="8"/>
      <c r="E63" s="8">
        <f>SUM(E33:E62)</f>
        <v>0</v>
      </c>
      <c r="F63" s="75">
        <f>SUM(F33:F62)</f>
        <v>500000</v>
      </c>
      <c r="G63" s="75">
        <f>SUM(G33:G62)</f>
        <v>0</v>
      </c>
    </row>
    <row r="64" spans="1:12" s="12" customFormat="1" ht="15.6" x14ac:dyDescent="0.3">
      <c r="B64" s="87"/>
      <c r="C64" s="88" t="s">
        <v>111</v>
      </c>
      <c r="D64" s="86"/>
      <c r="E64" s="94"/>
      <c r="F64" s="173">
        <f>F4+D32-F63</f>
        <v>2618100</v>
      </c>
      <c r="G64" s="173">
        <f>G31</f>
        <v>393254</v>
      </c>
    </row>
    <row r="65" spans="2:7" s="12" customFormat="1" ht="13.8" x14ac:dyDescent="0.3">
      <c r="B65" s="40" t="s">
        <v>19</v>
      </c>
    </row>
    <row r="66" spans="2:7" s="12" customFormat="1" ht="13.8" x14ac:dyDescent="0.3">
      <c r="B66" s="93" t="s">
        <v>66</v>
      </c>
      <c r="C66" s="93"/>
    </row>
    <row r="67" spans="2:7" s="12" customFormat="1" ht="13.8" hidden="1" x14ac:dyDescent="0.3">
      <c r="B67" s="82" t="s">
        <v>110</v>
      </c>
      <c r="C67" s="78"/>
    </row>
    <row r="68" spans="2:7" s="18" customFormat="1" ht="13.8" x14ac:dyDescent="0.3">
      <c r="B68" s="42" t="s">
        <v>20</v>
      </c>
    </row>
    <row r="69" spans="2:7" ht="13.8" x14ac:dyDescent="0.3">
      <c r="B69" s="102" t="s">
        <v>65</v>
      </c>
      <c r="C69" s="103"/>
      <c r="D69" s="104"/>
      <c r="E69" s="104"/>
      <c r="F69" s="105"/>
      <c r="G69" s="73"/>
    </row>
    <row r="70" spans="2:7" ht="13.8" x14ac:dyDescent="0.3">
      <c r="B70" s="102"/>
      <c r="C70" s="103" t="s">
        <v>122</v>
      </c>
      <c r="D70" s="104"/>
      <c r="E70" s="104"/>
      <c r="F70" s="105"/>
      <c r="G70" s="73"/>
    </row>
    <row r="71" spans="2:7" ht="13.8" x14ac:dyDescent="0.3">
      <c r="B71" s="80" t="s">
        <v>120</v>
      </c>
      <c r="C71" s="20"/>
      <c r="D71" s="81"/>
      <c r="E71" s="4"/>
      <c r="F71" s="4"/>
    </row>
    <row r="72" spans="2:7" ht="13.8" x14ac:dyDescent="0.3">
      <c r="B72" s="101" t="s">
        <v>61</v>
      </c>
      <c r="C72" s="12" t="s">
        <v>121</v>
      </c>
      <c r="D72" s="4"/>
      <c r="E72" s="4"/>
      <c r="F72" s="4"/>
    </row>
    <row r="73" spans="2:7" x14ac:dyDescent="0.2">
      <c r="C73" s="4" t="s">
        <v>62</v>
      </c>
      <c r="D73" s="4"/>
      <c r="E73" s="4"/>
      <c r="F73" s="4"/>
    </row>
    <row r="74" spans="2:7" x14ac:dyDescent="0.2">
      <c r="D74" s="4"/>
      <c r="E74" s="4"/>
      <c r="F74" s="4"/>
    </row>
  </sheetData>
  <mergeCells count="4">
    <mergeCell ref="B2:G2"/>
    <mergeCell ref="F5:G5"/>
    <mergeCell ref="D5:E5"/>
    <mergeCell ref="F11:G11"/>
  </mergeCells>
  <printOptions horizontalCentered="1" verticalCentered="1" gridLines="1"/>
  <pageMargins left="0.5" right="0.5" top="0.5" bottom="0.5" header="0" footer="0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60"/>
  <sheetViews>
    <sheetView topLeftCell="B1" zoomScaleNormal="100" zoomScaleSheetLayoutView="150" workbookViewId="0">
      <selection activeCell="E8" sqref="E8"/>
    </sheetView>
  </sheetViews>
  <sheetFormatPr defaultColWidth="9.109375" defaultRowHeight="13.8" x14ac:dyDescent="0.3"/>
  <cols>
    <col min="1" max="1" width="1.5546875" style="1" customWidth="1"/>
    <col min="2" max="2" width="50.6640625" style="1" customWidth="1"/>
    <col min="3" max="3" width="13.88671875" style="1" bestFit="1" customWidth="1"/>
    <col min="4" max="4" width="13.88671875" style="1" customWidth="1"/>
    <col min="5" max="6" width="11.6640625" style="1" customWidth="1"/>
    <col min="7" max="7" width="1.6640625" style="1" customWidth="1"/>
    <col min="8" max="8" width="4.33203125" style="1" hidden="1" customWidth="1"/>
    <col min="9" max="9" width="61.109375" style="1" hidden="1" customWidth="1"/>
    <col min="10" max="11" width="11" style="1" hidden="1" customWidth="1"/>
    <col min="12" max="12" width="12.44140625" style="1" hidden="1" customWidth="1"/>
    <col min="13" max="13" width="12.88671875" style="1" hidden="1" customWidth="1"/>
    <col min="14" max="14" width="12.6640625" style="18" customWidth="1"/>
    <col min="15" max="15" width="11" style="1" bestFit="1" customWidth="1"/>
    <col min="16" max="16" width="10" style="1" bestFit="1" customWidth="1"/>
    <col min="17" max="16384" width="9.109375" style="1"/>
  </cols>
  <sheetData>
    <row r="1" spans="1:15" x14ac:dyDescent="0.3">
      <c r="A1" s="2"/>
      <c r="B1" s="2"/>
      <c r="C1" s="2"/>
      <c r="D1" s="2"/>
      <c r="E1" s="2"/>
      <c r="F1" s="2"/>
      <c r="G1" s="2"/>
      <c r="H1" s="2"/>
      <c r="I1" s="2"/>
      <c r="M1" s="22"/>
      <c r="N1" s="23"/>
    </row>
    <row r="2" spans="1:15" ht="48.75" customHeight="1" x14ac:dyDescent="0.3">
      <c r="B2" s="196" t="s">
        <v>87</v>
      </c>
      <c r="C2" s="196"/>
      <c r="D2" s="196"/>
      <c r="E2" s="196"/>
      <c r="F2" s="196"/>
      <c r="G2" s="196"/>
      <c r="H2" s="196"/>
      <c r="I2" s="196"/>
      <c r="J2" s="196"/>
      <c r="K2" s="196"/>
      <c r="L2" s="46"/>
      <c r="M2" s="46"/>
    </row>
    <row r="3" spans="1:15" s="3" customFormat="1" x14ac:dyDescent="0.3">
      <c r="A3" s="6"/>
      <c r="B3" s="50" t="s">
        <v>30</v>
      </c>
      <c r="C3" s="51" t="s">
        <v>1</v>
      </c>
      <c r="D3" s="52" t="s">
        <v>95</v>
      </c>
      <c r="E3" s="52" t="s">
        <v>4</v>
      </c>
      <c r="F3" s="52" t="s">
        <v>5</v>
      </c>
      <c r="G3" s="5"/>
      <c r="H3" s="14" t="s">
        <v>0</v>
      </c>
      <c r="I3" s="9" t="s">
        <v>2</v>
      </c>
      <c r="J3" s="14" t="s">
        <v>4</v>
      </c>
      <c r="K3" s="14" t="s">
        <v>5</v>
      </c>
      <c r="L3" s="14" t="s">
        <v>4</v>
      </c>
      <c r="M3" s="14" t="s">
        <v>5</v>
      </c>
      <c r="N3" s="197" t="s">
        <v>90</v>
      </c>
      <c r="O3" s="197"/>
    </row>
    <row r="4" spans="1:15" s="12" customFormat="1" x14ac:dyDescent="0.3">
      <c r="A4" s="31"/>
      <c r="B4" s="16"/>
      <c r="C4" s="19"/>
      <c r="D4" s="19"/>
      <c r="E4" s="26"/>
      <c r="F4" s="26"/>
      <c r="G4" s="49"/>
      <c r="H4" s="19"/>
      <c r="I4" s="34" t="s">
        <v>8</v>
      </c>
      <c r="J4" s="35"/>
      <c r="K4" s="35">
        <v>500000</v>
      </c>
      <c r="L4" s="47"/>
      <c r="M4" s="28"/>
      <c r="N4" s="52" t="s">
        <v>4</v>
      </c>
      <c r="O4" s="52" t="s">
        <v>5</v>
      </c>
    </row>
    <row r="5" spans="1:15" s="12" customFormat="1" x14ac:dyDescent="0.3">
      <c r="A5" s="31"/>
      <c r="B5" s="109" t="s">
        <v>67</v>
      </c>
      <c r="C5" s="108" t="s">
        <v>21</v>
      </c>
      <c r="D5" s="108" t="s">
        <v>98</v>
      </c>
      <c r="E5" s="156">
        <v>466600</v>
      </c>
      <c r="F5" s="156">
        <v>2001300</v>
      </c>
      <c r="G5" s="49"/>
      <c r="H5" s="59">
        <v>3</v>
      </c>
      <c r="I5" s="60" t="s">
        <v>24</v>
      </c>
      <c r="J5" s="61">
        <v>451000</v>
      </c>
      <c r="K5" s="61">
        <v>48000</v>
      </c>
      <c r="L5" s="62"/>
      <c r="M5" s="62"/>
      <c r="N5" s="12" t="s">
        <v>40</v>
      </c>
      <c r="O5" s="12" t="s">
        <v>40</v>
      </c>
    </row>
    <row r="6" spans="1:15" s="42" customFormat="1" x14ac:dyDescent="0.3">
      <c r="A6" s="66"/>
      <c r="B6" s="109" t="s">
        <v>68</v>
      </c>
      <c r="C6" s="108" t="s">
        <v>21</v>
      </c>
      <c r="D6" s="108" t="s">
        <v>98</v>
      </c>
      <c r="E6" s="156"/>
      <c r="F6" s="156">
        <v>53100</v>
      </c>
      <c r="G6" s="67"/>
      <c r="H6" s="68">
        <v>3</v>
      </c>
      <c r="I6" s="70" t="s">
        <v>35</v>
      </c>
      <c r="J6" s="71">
        <v>451000</v>
      </c>
      <c r="K6" s="71">
        <v>48000</v>
      </c>
      <c r="L6" s="64"/>
      <c r="M6" s="64"/>
      <c r="N6" s="12" t="s">
        <v>40</v>
      </c>
      <c r="O6" s="12" t="s">
        <v>40</v>
      </c>
    </row>
    <row r="7" spans="1:15" s="42" customFormat="1" x14ac:dyDescent="0.3">
      <c r="A7" s="66"/>
      <c r="B7" s="157" t="s">
        <v>69</v>
      </c>
      <c r="C7" s="108" t="s">
        <v>21</v>
      </c>
      <c r="D7" s="108" t="s">
        <v>96</v>
      </c>
      <c r="E7" s="156">
        <v>802000</v>
      </c>
      <c r="F7" s="156">
        <v>650000</v>
      </c>
      <c r="G7" s="69"/>
      <c r="H7" s="33">
        <v>4</v>
      </c>
      <c r="I7" s="36" t="s">
        <v>22</v>
      </c>
      <c r="J7" s="35"/>
      <c r="K7" s="35">
        <v>97400</v>
      </c>
      <c r="L7" s="72"/>
      <c r="M7" s="35"/>
      <c r="O7" s="155">
        <f>E7+F7</f>
        <v>1452000</v>
      </c>
    </row>
    <row r="8" spans="1:15" s="42" customFormat="1" x14ac:dyDescent="0.3">
      <c r="A8" s="66"/>
      <c r="B8" s="157" t="s">
        <v>70</v>
      </c>
      <c r="C8" s="108" t="s">
        <v>21</v>
      </c>
      <c r="D8" s="108" t="s">
        <v>97</v>
      </c>
      <c r="E8" s="156">
        <v>120000</v>
      </c>
      <c r="F8" s="156"/>
      <c r="G8" s="69"/>
      <c r="H8" s="33">
        <v>5</v>
      </c>
      <c r="I8" s="36" t="s">
        <v>23</v>
      </c>
      <c r="J8" s="35"/>
      <c r="K8" s="35">
        <v>69300</v>
      </c>
      <c r="L8" s="72"/>
      <c r="M8" s="35"/>
      <c r="O8" s="155">
        <f>E8</f>
        <v>120000</v>
      </c>
    </row>
    <row r="9" spans="1:15" s="42" customFormat="1" x14ac:dyDescent="0.3">
      <c r="A9" s="66"/>
      <c r="B9" s="157" t="s">
        <v>71</v>
      </c>
      <c r="C9" s="108" t="s">
        <v>21</v>
      </c>
      <c r="D9" s="108"/>
      <c r="E9" s="156"/>
      <c r="F9" s="156">
        <v>220600</v>
      </c>
      <c r="G9" s="69"/>
      <c r="H9" s="33"/>
      <c r="I9" s="36"/>
      <c r="J9" s="35"/>
      <c r="K9" s="35"/>
      <c r="L9" s="72"/>
      <c r="M9" s="35"/>
      <c r="O9" s="155">
        <f>F9</f>
        <v>220600</v>
      </c>
    </row>
    <row r="10" spans="1:15" s="42" customFormat="1" x14ac:dyDescent="0.3">
      <c r="A10" s="66"/>
      <c r="B10" s="161" t="s">
        <v>93</v>
      </c>
      <c r="C10" s="108" t="s">
        <v>92</v>
      </c>
      <c r="D10" s="108" t="s">
        <v>92</v>
      </c>
      <c r="E10" s="156"/>
      <c r="F10" s="156"/>
      <c r="G10" s="69"/>
      <c r="H10" s="33"/>
      <c r="I10" s="36"/>
      <c r="J10" s="35"/>
      <c r="K10" s="35"/>
      <c r="L10" s="72"/>
      <c r="M10" s="35"/>
      <c r="N10" s="159"/>
      <c r="O10" s="160">
        <v>92500</v>
      </c>
    </row>
    <row r="11" spans="1:15" s="42" customFormat="1" x14ac:dyDescent="0.3">
      <c r="A11" s="66"/>
      <c r="B11" s="161" t="s">
        <v>94</v>
      </c>
      <c r="C11" s="108" t="s">
        <v>92</v>
      </c>
      <c r="D11" s="108" t="s">
        <v>92</v>
      </c>
      <c r="E11" s="156"/>
      <c r="F11" s="156"/>
      <c r="G11" s="69"/>
      <c r="H11" s="33"/>
      <c r="I11" s="36"/>
      <c r="J11" s="35"/>
      <c r="K11" s="35"/>
      <c r="L11" s="72"/>
      <c r="M11" s="35"/>
      <c r="N11" s="162">
        <v>10000</v>
      </c>
      <c r="O11" s="160">
        <v>50000</v>
      </c>
    </row>
    <row r="12" spans="1:15" s="42" customFormat="1" x14ac:dyDescent="0.3">
      <c r="A12" s="66"/>
      <c r="B12" s="161"/>
      <c r="C12" s="108"/>
      <c r="D12" s="108"/>
      <c r="E12" s="156"/>
      <c r="F12" s="156"/>
      <c r="G12" s="69"/>
      <c r="H12" s="33"/>
      <c r="I12" s="36"/>
      <c r="J12" s="35"/>
      <c r="K12" s="35"/>
      <c r="L12" s="72"/>
      <c r="M12" s="35"/>
      <c r="N12" s="198" t="s">
        <v>101</v>
      </c>
      <c r="O12" s="199"/>
    </row>
    <row r="13" spans="1:15" s="42" customFormat="1" x14ac:dyDescent="0.3">
      <c r="A13" s="66"/>
      <c r="B13" s="161"/>
      <c r="C13" s="108"/>
      <c r="D13" s="108"/>
      <c r="E13" s="156"/>
      <c r="F13" s="156"/>
      <c r="G13" s="69"/>
      <c r="H13" s="33"/>
      <c r="I13" s="36"/>
      <c r="J13" s="35"/>
      <c r="K13" s="35"/>
      <c r="L13" s="72"/>
      <c r="M13" s="35"/>
      <c r="N13" s="164" t="s">
        <v>4</v>
      </c>
      <c r="O13" s="165" t="s">
        <v>5</v>
      </c>
    </row>
    <row r="14" spans="1:15" s="12" customFormat="1" x14ac:dyDescent="0.3">
      <c r="B14" s="110" t="s">
        <v>72</v>
      </c>
      <c r="C14" s="108" t="s">
        <v>6</v>
      </c>
      <c r="D14" s="108" t="s">
        <v>101</v>
      </c>
      <c r="E14" s="63">
        <v>99600</v>
      </c>
      <c r="F14" s="63">
        <v>36000</v>
      </c>
      <c r="G14" s="20"/>
      <c r="H14" s="19"/>
      <c r="I14" s="39" t="s">
        <v>26</v>
      </c>
      <c r="J14" s="38"/>
      <c r="K14" s="38">
        <v>250000</v>
      </c>
      <c r="L14" s="48"/>
      <c r="M14" s="37"/>
      <c r="N14" s="75">
        <f>E14</f>
        <v>99600</v>
      </c>
      <c r="O14" s="75">
        <f>F14</f>
        <v>36000</v>
      </c>
    </row>
    <row r="15" spans="1:15" s="12" customFormat="1" x14ac:dyDescent="0.3">
      <c r="A15" s="31"/>
      <c r="B15" s="111" t="s">
        <v>73</v>
      </c>
      <c r="C15" s="108" t="s">
        <v>6</v>
      </c>
      <c r="D15" s="108" t="s">
        <v>101</v>
      </c>
      <c r="E15" s="30"/>
      <c r="F15" s="63">
        <v>800</v>
      </c>
      <c r="G15" s="20"/>
      <c r="H15" s="32"/>
      <c r="I15" s="43"/>
      <c r="J15" s="44"/>
      <c r="K15" s="44"/>
      <c r="L15" s="45"/>
      <c r="M15" s="45"/>
      <c r="O15" s="75">
        <f t="shared" ref="O15:O18" si="0">F15</f>
        <v>800</v>
      </c>
    </row>
    <row r="16" spans="1:15" s="12" customFormat="1" x14ac:dyDescent="0.3">
      <c r="A16" s="31"/>
      <c r="B16" s="112" t="s">
        <v>74</v>
      </c>
      <c r="C16" s="108" t="s">
        <v>6</v>
      </c>
      <c r="D16" s="108" t="s">
        <v>101</v>
      </c>
      <c r="E16" s="63"/>
      <c r="F16" s="63">
        <v>1400</v>
      </c>
      <c r="G16" s="20"/>
      <c r="H16" s="14" t="s">
        <v>0</v>
      </c>
      <c r="I16" s="9" t="s">
        <v>29</v>
      </c>
      <c r="J16" s="29"/>
      <c r="K16" s="29"/>
      <c r="L16" s="29"/>
      <c r="M16" s="29"/>
      <c r="O16" s="75">
        <f t="shared" si="0"/>
        <v>1400</v>
      </c>
    </row>
    <row r="17" spans="1:15" s="12" customFormat="1" x14ac:dyDescent="0.3">
      <c r="A17" s="31"/>
      <c r="B17" s="112" t="s">
        <v>76</v>
      </c>
      <c r="C17" s="108" t="s">
        <v>6</v>
      </c>
      <c r="D17" s="108" t="s">
        <v>101</v>
      </c>
      <c r="E17" s="63"/>
      <c r="F17" s="63">
        <v>200</v>
      </c>
      <c r="G17" s="20"/>
      <c r="H17" s="14"/>
      <c r="I17" s="9"/>
      <c r="J17" s="29"/>
      <c r="K17" s="29"/>
      <c r="L17" s="29"/>
      <c r="M17" s="29"/>
      <c r="O17" s="75">
        <f t="shared" si="0"/>
        <v>200</v>
      </c>
    </row>
    <row r="18" spans="1:15" s="12" customFormat="1" x14ac:dyDescent="0.3">
      <c r="A18" s="31"/>
      <c r="B18" s="112" t="s">
        <v>75</v>
      </c>
      <c r="C18" s="108" t="s">
        <v>6</v>
      </c>
      <c r="D18" s="168" t="s">
        <v>101</v>
      </c>
      <c r="E18" s="63"/>
      <c r="F18" s="63">
        <v>3000</v>
      </c>
      <c r="G18" s="20"/>
      <c r="H18" s="14"/>
      <c r="I18" s="9"/>
      <c r="J18" s="29"/>
      <c r="K18" s="29"/>
      <c r="L18" s="29"/>
      <c r="M18" s="29"/>
      <c r="O18" s="75">
        <f t="shared" si="0"/>
        <v>3000</v>
      </c>
    </row>
    <row r="19" spans="1:15" s="42" customFormat="1" x14ac:dyDescent="0.3">
      <c r="A19" s="66"/>
      <c r="B19" s="182" t="s">
        <v>77</v>
      </c>
      <c r="C19" s="33" t="s">
        <v>6</v>
      </c>
      <c r="D19" s="183" t="s">
        <v>100</v>
      </c>
      <c r="E19" s="156">
        <v>6000</v>
      </c>
      <c r="F19" s="156"/>
      <c r="G19" s="69"/>
      <c r="H19" s="184"/>
      <c r="I19" s="185"/>
      <c r="J19" s="186"/>
      <c r="K19" s="186"/>
      <c r="L19" s="186"/>
      <c r="M19" s="186"/>
    </row>
    <row r="20" spans="1:15" s="42" customFormat="1" x14ac:dyDescent="0.3">
      <c r="A20" s="66"/>
      <c r="B20" s="182" t="s">
        <v>78</v>
      </c>
      <c r="C20" s="33" t="s">
        <v>6</v>
      </c>
      <c r="D20" s="183" t="s">
        <v>99</v>
      </c>
      <c r="E20" s="156"/>
      <c r="F20" s="156">
        <v>82000</v>
      </c>
      <c r="G20" s="69"/>
      <c r="H20" s="184"/>
      <c r="I20" s="185"/>
      <c r="J20" s="186"/>
      <c r="K20" s="186"/>
      <c r="L20" s="186"/>
      <c r="M20" s="186"/>
    </row>
    <row r="21" spans="1:15" s="12" customFormat="1" x14ac:dyDescent="0.3">
      <c r="A21" s="31"/>
      <c r="B21" s="112" t="s">
        <v>79</v>
      </c>
      <c r="C21" s="108" t="s">
        <v>6</v>
      </c>
      <c r="D21" s="168" t="s">
        <v>101</v>
      </c>
      <c r="E21" s="63"/>
      <c r="F21" s="63">
        <v>18100</v>
      </c>
      <c r="G21" s="20"/>
      <c r="H21" s="14"/>
      <c r="I21" s="9"/>
      <c r="J21" s="29"/>
      <c r="K21" s="29"/>
      <c r="L21" s="29"/>
      <c r="M21" s="29"/>
      <c r="O21" s="75">
        <f t="shared" ref="O21" si="1">F21</f>
        <v>18100</v>
      </c>
    </row>
    <row r="22" spans="1:15" s="42" customFormat="1" x14ac:dyDescent="0.3">
      <c r="A22" s="66"/>
      <c r="B22" s="182" t="s">
        <v>80</v>
      </c>
      <c r="C22" s="33" t="s">
        <v>6</v>
      </c>
      <c r="D22" s="183" t="s">
        <v>114</v>
      </c>
      <c r="E22" s="156">
        <v>-197000</v>
      </c>
      <c r="F22" s="156">
        <f>658000-64000</f>
        <v>594000</v>
      </c>
      <c r="G22" s="69"/>
      <c r="H22" s="184"/>
      <c r="I22" s="185"/>
      <c r="J22" s="186"/>
      <c r="K22" s="186"/>
      <c r="L22" s="186"/>
      <c r="M22" s="186"/>
      <c r="O22" s="187"/>
    </row>
    <row r="23" spans="1:15" s="12" customFormat="1" x14ac:dyDescent="0.3">
      <c r="A23" s="31"/>
      <c r="B23" s="112" t="s">
        <v>80</v>
      </c>
      <c r="C23" s="108" t="s">
        <v>6</v>
      </c>
      <c r="D23" s="168" t="s">
        <v>101</v>
      </c>
      <c r="E23" s="63"/>
      <c r="F23" s="63">
        <v>64000</v>
      </c>
      <c r="G23" s="20"/>
      <c r="H23" s="14"/>
      <c r="I23" s="9"/>
      <c r="J23" s="29"/>
      <c r="K23" s="29"/>
      <c r="L23" s="29"/>
      <c r="M23" s="29"/>
      <c r="O23" s="118">
        <v>64000</v>
      </c>
    </row>
    <row r="24" spans="1:15" s="12" customFormat="1" x14ac:dyDescent="0.3">
      <c r="A24" s="31"/>
      <c r="B24" s="112" t="s">
        <v>81</v>
      </c>
      <c r="C24" s="108" t="s">
        <v>6</v>
      </c>
      <c r="D24" s="108" t="s">
        <v>101</v>
      </c>
      <c r="E24" s="63"/>
      <c r="F24" s="63">
        <v>8200</v>
      </c>
      <c r="G24" s="20"/>
      <c r="H24" s="14" t="s">
        <v>0</v>
      </c>
      <c r="I24" s="9" t="s">
        <v>29</v>
      </c>
      <c r="J24" s="29"/>
      <c r="K24" s="29"/>
      <c r="L24" s="29"/>
      <c r="M24" s="29"/>
      <c r="O24" s="75">
        <f t="shared" ref="O24:O27" si="2">F24</f>
        <v>8200</v>
      </c>
    </row>
    <row r="25" spans="1:15" s="12" customFormat="1" ht="14.4" x14ac:dyDescent="0.3">
      <c r="B25" s="113" t="s">
        <v>82</v>
      </c>
      <c r="C25" s="108" t="s">
        <v>6</v>
      </c>
      <c r="D25" s="108" t="s">
        <v>101</v>
      </c>
      <c r="E25" s="63"/>
      <c r="F25" s="63">
        <v>-12300</v>
      </c>
      <c r="G25" s="20"/>
      <c r="H25" s="19"/>
      <c r="I25" s="39" t="s">
        <v>27</v>
      </c>
      <c r="J25" s="38"/>
      <c r="K25" s="38">
        <v>450000</v>
      </c>
      <c r="L25" s="47"/>
      <c r="M25" s="28"/>
      <c r="N25"/>
      <c r="O25" s="75">
        <f t="shared" si="2"/>
        <v>-12300</v>
      </c>
    </row>
    <row r="26" spans="1:15" s="12" customFormat="1" x14ac:dyDescent="0.3">
      <c r="A26" s="31"/>
      <c r="B26" s="110" t="s">
        <v>83</v>
      </c>
      <c r="C26" s="108" t="s">
        <v>6</v>
      </c>
      <c r="D26" s="108" t="s">
        <v>101</v>
      </c>
      <c r="E26" s="63"/>
      <c r="F26" s="63">
        <v>3000</v>
      </c>
      <c r="H26" s="19"/>
      <c r="I26" s="39" t="s">
        <v>25</v>
      </c>
      <c r="J26" s="38">
        <v>18000</v>
      </c>
      <c r="K26" s="38"/>
      <c r="L26" s="47"/>
      <c r="M26" s="28"/>
      <c r="O26" s="75">
        <f t="shared" si="2"/>
        <v>3000</v>
      </c>
    </row>
    <row r="27" spans="1:15" s="12" customFormat="1" x14ac:dyDescent="0.3">
      <c r="A27" s="31"/>
      <c r="B27" s="110" t="s">
        <v>84</v>
      </c>
      <c r="C27" s="108" t="s">
        <v>6</v>
      </c>
      <c r="D27" s="108" t="s">
        <v>101</v>
      </c>
      <c r="E27" s="63">
        <v>18500</v>
      </c>
      <c r="F27" s="63">
        <v>2800</v>
      </c>
      <c r="H27" s="19"/>
      <c r="I27" s="39"/>
      <c r="J27" s="38"/>
      <c r="K27" s="38"/>
      <c r="L27" s="47"/>
      <c r="M27" s="28"/>
      <c r="N27" s="75">
        <f>E27</f>
        <v>18500</v>
      </c>
      <c r="O27" s="75">
        <f t="shared" si="2"/>
        <v>2800</v>
      </c>
    </row>
    <row r="28" spans="1:15" s="42" customFormat="1" x14ac:dyDescent="0.3">
      <c r="A28" s="66"/>
      <c r="B28" s="36" t="s">
        <v>85</v>
      </c>
      <c r="C28" s="177" t="s">
        <v>6</v>
      </c>
      <c r="D28" s="177" t="s">
        <v>100</v>
      </c>
      <c r="E28" s="35">
        <v>118000</v>
      </c>
      <c r="F28" s="156"/>
      <c r="G28" s="69"/>
      <c r="H28" s="33"/>
      <c r="I28" s="178" t="s">
        <v>7</v>
      </c>
      <c r="J28" s="179"/>
      <c r="K28" s="179">
        <v>53750</v>
      </c>
      <c r="L28" s="180"/>
      <c r="M28" s="181"/>
    </row>
    <row r="29" spans="1:15" s="12" customFormat="1" x14ac:dyDescent="0.3">
      <c r="A29" s="31"/>
      <c r="B29" s="74" t="s">
        <v>86</v>
      </c>
      <c r="C29" s="108" t="s">
        <v>6</v>
      </c>
      <c r="D29" s="108" t="s">
        <v>101</v>
      </c>
      <c r="E29" s="30"/>
      <c r="F29" s="63">
        <v>1100</v>
      </c>
      <c r="G29" s="20"/>
      <c r="H29" s="32"/>
      <c r="I29" s="43"/>
      <c r="J29" s="44"/>
      <c r="K29" s="44"/>
      <c r="L29" s="45"/>
      <c r="M29" s="45"/>
      <c r="O29" s="75">
        <f t="shared" ref="O29" si="3">F29</f>
        <v>1100</v>
      </c>
    </row>
    <row r="30" spans="1:15" s="12" customFormat="1" x14ac:dyDescent="0.3">
      <c r="A30" s="31"/>
      <c r="B30" s="13"/>
      <c r="C30" s="15"/>
      <c r="D30" s="15"/>
      <c r="E30" s="25"/>
      <c r="F30" s="25"/>
      <c r="H30" s="19" t="s">
        <v>28</v>
      </c>
      <c r="I30" s="11" t="s">
        <v>9</v>
      </c>
      <c r="J30" s="28"/>
      <c r="K30" s="41"/>
      <c r="L30" s="47"/>
      <c r="M30" s="28"/>
      <c r="N30" s="166"/>
      <c r="O30" s="167"/>
    </row>
    <row r="31" spans="1:15" s="12" customFormat="1" x14ac:dyDescent="0.3">
      <c r="A31" s="31"/>
      <c r="B31" s="55" t="s">
        <v>88</v>
      </c>
      <c r="C31" s="56"/>
      <c r="D31" s="56"/>
      <c r="E31" s="57">
        <f>SUM(E4:E30)</f>
        <v>1433700</v>
      </c>
      <c r="F31" s="57">
        <f>SUM(F4:F30)</f>
        <v>3727300</v>
      </c>
      <c r="H31" s="19" t="s">
        <v>28</v>
      </c>
      <c r="I31" s="17" t="s">
        <v>17</v>
      </c>
      <c r="J31" s="28">
        <v>54069</v>
      </c>
      <c r="K31" s="28"/>
      <c r="L31" s="47"/>
      <c r="M31" s="28"/>
    </row>
    <row r="32" spans="1:15" s="12" customFormat="1" x14ac:dyDescent="0.3">
      <c r="A32" s="31"/>
      <c r="B32" s="163"/>
      <c r="C32" s="163"/>
      <c r="D32" s="163"/>
      <c r="E32" s="145"/>
      <c r="F32" s="145"/>
      <c r="G32" s="20"/>
      <c r="H32" s="21"/>
      <c r="I32" s="17"/>
      <c r="J32" s="28"/>
      <c r="K32" s="28"/>
      <c r="L32" s="47"/>
      <c r="M32" s="28"/>
      <c r="N32" s="20"/>
    </row>
    <row r="33" spans="1:16" s="12" customFormat="1" x14ac:dyDescent="0.3">
      <c r="A33" s="31"/>
      <c r="B33" s="20" t="s">
        <v>113</v>
      </c>
      <c r="C33" s="163"/>
      <c r="D33" s="163"/>
      <c r="E33" s="145"/>
      <c r="F33" s="145"/>
      <c r="G33" s="20"/>
      <c r="H33" s="21"/>
      <c r="I33" s="17"/>
      <c r="J33" s="28"/>
      <c r="K33" s="28"/>
      <c r="L33" s="47"/>
      <c r="M33" s="28"/>
      <c r="N33" s="81">
        <f>SUM(N14:N30)</f>
        <v>118100</v>
      </c>
      <c r="O33" s="81">
        <f>SUM(O14:O30)</f>
        <v>126300</v>
      </c>
    </row>
    <row r="34" spans="1:16" s="12" customFormat="1" x14ac:dyDescent="0.3">
      <c r="A34" s="31"/>
      <c r="B34" s="20"/>
      <c r="C34" s="20"/>
      <c r="D34" s="20"/>
      <c r="E34" s="20"/>
      <c r="F34" s="20"/>
      <c r="G34" s="20"/>
      <c r="H34" s="21" t="s">
        <v>28</v>
      </c>
      <c r="I34" s="11" t="s">
        <v>18</v>
      </c>
      <c r="J34" s="28">
        <v>18000</v>
      </c>
      <c r="K34" s="28"/>
      <c r="L34" s="47"/>
      <c r="M34" s="28"/>
      <c r="N34" s="20"/>
    </row>
    <row r="35" spans="1:16" s="12" customFormat="1" x14ac:dyDescent="0.3">
      <c r="B35" s="40" t="s">
        <v>19</v>
      </c>
      <c r="H35" s="19" t="s">
        <v>28</v>
      </c>
      <c r="I35" s="10" t="s">
        <v>10</v>
      </c>
      <c r="J35" s="28">
        <v>260000</v>
      </c>
      <c r="K35" s="28"/>
      <c r="L35" s="47"/>
      <c r="M35" s="28"/>
    </row>
    <row r="36" spans="1:16" s="12" customFormat="1" x14ac:dyDescent="0.3">
      <c r="H36" s="19" t="s">
        <v>28</v>
      </c>
      <c r="I36" s="10" t="s">
        <v>11</v>
      </c>
      <c r="J36" s="28">
        <v>45000</v>
      </c>
      <c r="K36" s="28"/>
      <c r="L36" s="47"/>
      <c r="M36" s="28"/>
    </row>
    <row r="37" spans="1:16" s="12" customFormat="1" ht="12.75" customHeight="1" x14ac:dyDescent="0.3">
      <c r="B37" s="158" t="s">
        <v>91</v>
      </c>
      <c r="H37" s="19" t="s">
        <v>28</v>
      </c>
      <c r="I37" s="10" t="s">
        <v>12</v>
      </c>
      <c r="J37" s="28">
        <v>70000</v>
      </c>
      <c r="K37" s="28"/>
      <c r="L37" s="47"/>
      <c r="M37" s="28"/>
    </row>
    <row r="38" spans="1:16" s="12" customFormat="1" x14ac:dyDescent="0.3">
      <c r="B38" s="42" t="s">
        <v>20</v>
      </c>
      <c r="H38" s="19" t="s">
        <v>28</v>
      </c>
      <c r="I38" s="10" t="s">
        <v>13</v>
      </c>
      <c r="J38" s="28">
        <v>70000</v>
      </c>
      <c r="K38" s="28"/>
      <c r="L38" s="47"/>
      <c r="M38" s="28"/>
    </row>
    <row r="39" spans="1:16" s="12" customFormat="1" x14ac:dyDescent="0.3">
      <c r="B39" s="12" t="s">
        <v>89</v>
      </c>
      <c r="H39" s="19" t="s">
        <v>28</v>
      </c>
      <c r="I39" s="10" t="s">
        <v>14</v>
      </c>
      <c r="J39" s="28">
        <v>10000</v>
      </c>
      <c r="K39" s="28"/>
      <c r="L39" s="47"/>
      <c r="M39" s="28"/>
    </row>
    <row r="40" spans="1:16" s="12" customFormat="1" ht="14.4" x14ac:dyDescent="0.3">
      <c r="B40" s="65"/>
      <c r="H40" s="19" t="s">
        <v>28</v>
      </c>
      <c r="I40" s="10" t="s">
        <v>15</v>
      </c>
      <c r="J40" s="28">
        <v>50000</v>
      </c>
      <c r="K40" s="28"/>
      <c r="L40" s="47"/>
      <c r="M40" s="28"/>
    </row>
    <row r="41" spans="1:16" s="12" customFormat="1" x14ac:dyDescent="0.3">
      <c r="H41" s="19" t="s">
        <v>28</v>
      </c>
      <c r="I41" s="11" t="s">
        <v>16</v>
      </c>
      <c r="J41" s="28">
        <v>190650</v>
      </c>
      <c r="K41" s="28"/>
      <c r="L41" s="47"/>
      <c r="M41" s="28"/>
    </row>
    <row r="42" spans="1:16" s="12" customFormat="1" x14ac:dyDescent="0.3">
      <c r="H42" s="19"/>
      <c r="I42" s="10"/>
      <c r="J42" s="28"/>
      <c r="K42" s="28"/>
      <c r="L42" s="47"/>
      <c r="M42" s="28"/>
    </row>
    <row r="43" spans="1:16" s="12" customFormat="1" x14ac:dyDescent="0.3">
      <c r="B43" s="18"/>
      <c r="C43" s="18"/>
      <c r="D43" s="18"/>
      <c r="E43" s="18"/>
      <c r="F43" s="18"/>
      <c r="H43" s="19"/>
      <c r="I43" s="11"/>
      <c r="J43" s="28"/>
      <c r="K43" s="28"/>
      <c r="L43" s="47"/>
      <c r="M43" s="28"/>
    </row>
    <row r="44" spans="1:16" s="12" customFormat="1" x14ac:dyDescent="0.3">
      <c r="B44" s="18"/>
      <c r="C44" s="18"/>
      <c r="D44" s="18"/>
      <c r="E44" s="18"/>
      <c r="F44" s="18"/>
      <c r="H44" s="19"/>
      <c r="I44" s="11"/>
      <c r="J44" s="28"/>
      <c r="K44" s="28"/>
      <c r="L44" s="47"/>
      <c r="M44" s="28"/>
    </row>
    <row r="45" spans="1:16" s="12" customFormat="1" x14ac:dyDescent="0.3">
      <c r="B45" s="18"/>
      <c r="C45" s="18"/>
      <c r="D45" s="18"/>
      <c r="E45" s="18"/>
      <c r="F45" s="18"/>
      <c r="H45" s="19"/>
      <c r="I45" s="11"/>
      <c r="J45" s="28"/>
      <c r="K45" s="28"/>
      <c r="L45" s="47"/>
      <c r="M45" s="28"/>
    </row>
    <row r="46" spans="1:16" s="12" customFormat="1" x14ac:dyDescent="0.3">
      <c r="B46" s="18"/>
      <c r="C46" s="18"/>
      <c r="D46" s="18"/>
      <c r="E46" s="18"/>
      <c r="F46" s="18"/>
      <c r="H46" s="19"/>
      <c r="I46" s="10"/>
      <c r="J46" s="28"/>
      <c r="K46" s="28"/>
      <c r="L46" s="47"/>
      <c r="M46" s="28"/>
      <c r="O46" s="18"/>
      <c r="P46" s="18"/>
    </row>
    <row r="47" spans="1:16" s="12" customFormat="1" x14ac:dyDescent="0.3">
      <c r="B47" s="18"/>
      <c r="C47" s="18"/>
      <c r="D47" s="18"/>
      <c r="E47" s="18"/>
      <c r="F47" s="18"/>
      <c r="G47" s="18"/>
      <c r="H47" s="19"/>
      <c r="I47" s="10" t="s">
        <v>3</v>
      </c>
      <c r="J47" s="28"/>
      <c r="K47" s="28"/>
      <c r="L47" s="47"/>
      <c r="M47" s="28"/>
    </row>
    <row r="48" spans="1:16" s="12" customFormat="1" x14ac:dyDescent="0.3">
      <c r="B48" s="1"/>
      <c r="C48" s="1"/>
      <c r="D48" s="1"/>
      <c r="E48" s="1"/>
      <c r="F48" s="1"/>
      <c r="G48" s="18"/>
      <c r="H48" s="19"/>
      <c r="I48" s="10"/>
      <c r="J48" s="28"/>
      <c r="K48" s="28"/>
      <c r="L48" s="47"/>
      <c r="M48" s="28"/>
    </row>
    <row r="49" spans="1:14" s="12" customFormat="1" hidden="1" x14ac:dyDescent="0.3">
      <c r="B49" s="1" t="s">
        <v>36</v>
      </c>
      <c r="C49" s="1"/>
      <c r="D49" s="1"/>
      <c r="E49" s="1"/>
      <c r="F49" s="1"/>
      <c r="G49" s="18"/>
      <c r="H49" s="7"/>
      <c r="I49" s="7" t="s">
        <v>31</v>
      </c>
      <c r="J49" s="8">
        <f>SUM(J4:J48)</f>
        <v>1687719</v>
      </c>
      <c r="K49" s="8">
        <f>SUM(K4:K48)</f>
        <v>1516450</v>
      </c>
      <c r="L49" s="8">
        <f>SUM(L4:L48)</f>
        <v>0</v>
      </c>
      <c r="M49" s="8">
        <f>SUM(M4:M48)</f>
        <v>0</v>
      </c>
      <c r="N49" s="18"/>
    </row>
    <row r="50" spans="1:14" s="12" customFormat="1" hidden="1" x14ac:dyDescent="0.3">
      <c r="B50" s="50" t="s">
        <v>30</v>
      </c>
      <c r="C50" s="51" t="s">
        <v>1</v>
      </c>
      <c r="D50" s="52"/>
      <c r="E50" s="52" t="s">
        <v>4</v>
      </c>
      <c r="F50" s="52" t="s">
        <v>5</v>
      </c>
      <c r="G50" s="18"/>
      <c r="N50" s="18"/>
    </row>
    <row r="51" spans="1:14" s="12" customFormat="1" hidden="1" x14ac:dyDescent="0.3">
      <c r="B51" s="27" t="s">
        <v>32</v>
      </c>
      <c r="C51" s="19" t="s">
        <v>6</v>
      </c>
      <c r="D51" s="19"/>
      <c r="E51" s="26"/>
      <c r="F51" s="63">
        <v>132000</v>
      </c>
      <c r="G51" s="18"/>
      <c r="N51" s="18"/>
    </row>
    <row r="52" spans="1:14" s="12" customFormat="1" hidden="1" x14ac:dyDescent="0.3">
      <c r="B52" s="24" t="s">
        <v>33</v>
      </c>
      <c r="C52" s="19" t="s">
        <v>6</v>
      </c>
      <c r="D52" s="19"/>
      <c r="E52" s="30"/>
      <c r="F52" s="26">
        <v>13300</v>
      </c>
      <c r="G52" s="18"/>
      <c r="N52" s="18"/>
    </row>
    <row r="53" spans="1:14" s="18" customFormat="1" hidden="1" x14ac:dyDescent="0.3">
      <c r="A53" s="12"/>
      <c r="B53" s="24" t="s">
        <v>34</v>
      </c>
      <c r="C53" s="19" t="s">
        <v>6</v>
      </c>
      <c r="D53" s="19"/>
      <c r="E53" s="30">
        <v>12000</v>
      </c>
      <c r="F53" s="26"/>
      <c r="H53" s="12"/>
      <c r="I53" s="12"/>
    </row>
    <row r="54" spans="1:14" x14ac:dyDescent="0.3">
      <c r="H54" s="12"/>
      <c r="I54" s="18"/>
      <c r="J54" s="18"/>
      <c r="K54" s="18"/>
      <c r="L54" s="18"/>
      <c r="M54" s="18"/>
    </row>
    <row r="55" spans="1:14" x14ac:dyDescent="0.3">
      <c r="H55" s="12"/>
      <c r="I55" s="18"/>
      <c r="J55" s="18"/>
      <c r="K55" s="18"/>
      <c r="L55" s="18"/>
      <c r="M55" s="18"/>
    </row>
    <row r="56" spans="1:14" x14ac:dyDescent="0.3">
      <c r="I56" s="4"/>
      <c r="J56" s="4"/>
      <c r="K56" s="4"/>
      <c r="L56" s="4"/>
    </row>
    <row r="57" spans="1:14" x14ac:dyDescent="0.3">
      <c r="I57" s="4"/>
      <c r="J57" s="4"/>
      <c r="K57" s="4"/>
      <c r="L57" s="4"/>
    </row>
    <row r="58" spans="1:14" x14ac:dyDescent="0.3">
      <c r="I58" s="4"/>
      <c r="J58" s="4"/>
      <c r="K58" s="4"/>
      <c r="L58" s="4"/>
    </row>
    <row r="59" spans="1:14" x14ac:dyDescent="0.3">
      <c r="I59" s="4"/>
      <c r="J59" s="4"/>
      <c r="K59" s="4"/>
      <c r="L59" s="4"/>
    </row>
    <row r="60" spans="1:14" x14ac:dyDescent="0.3">
      <c r="J60" s="4"/>
      <c r="K60" s="4"/>
      <c r="L60" s="4"/>
    </row>
  </sheetData>
  <sortState ref="I14:M19">
    <sortCondition ref="I14:I19"/>
  </sortState>
  <mergeCells count="3">
    <mergeCell ref="B2:K2"/>
    <mergeCell ref="N3:O3"/>
    <mergeCell ref="N12:O12"/>
  </mergeCells>
  <printOptions horizontalCentered="1"/>
  <pageMargins left="0.2" right="0.2" top="0.25" bottom="0.25" header="0.3" footer="0.3"/>
  <pageSetup scale="94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Council Prioritization</vt:lpstr>
      <vt:lpstr>Approp and Fiscal Notes</vt:lpstr>
      <vt:lpstr>'Approp and Fiscal Notes'!Print_Area</vt:lpstr>
      <vt:lpstr>'Council Prioritization'!Print_Area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Byrne</dc:creator>
  <cp:lastModifiedBy>Karl Sweeney</cp:lastModifiedBy>
  <cp:lastPrinted>2021-06-23T20:56:39Z</cp:lastPrinted>
  <dcterms:created xsi:type="dcterms:W3CDTF">2016-03-31T21:29:36Z</dcterms:created>
  <dcterms:modified xsi:type="dcterms:W3CDTF">2021-06-23T20:57:23Z</dcterms:modified>
</cp:coreProperties>
</file>